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20" windowHeight="11310"/>
  </bookViews>
  <sheets>
    <sheet name="WORKING" sheetId="1" r:id="rId1"/>
  </sheets>
  <externalReferences>
    <externalReference r:id="rId2"/>
  </externalReferences>
  <definedNames>
    <definedName name="AFC.ADJ">#REF!</definedName>
    <definedName name="CEN.2010.ABMS">#REF!</definedName>
    <definedName name="CEN.2010.AFC">#REF!</definedName>
    <definedName name="CEN.2010.ISP">#REF!</definedName>
    <definedName name="CEN.2010.OGHS">#REF!</definedName>
    <definedName name="CEN.2010.RMMO">#REF!</definedName>
    <definedName name="CEN.2010.RO">#REF!</definedName>
    <definedName name="CEN.2010.SPC">#REF!</definedName>
    <definedName name="CEN.2010.TG">#REF!</definedName>
    <definedName name="CEN.2010.WMO">#REF!</definedName>
    <definedName name="CHI.2010.ABMS">#REF!</definedName>
    <definedName name="CHI.2010.AFC">#REF!</definedName>
    <definedName name="CHI.2010.ISP">#REF!</definedName>
    <definedName name="CHI.2010.OGHS">#REF!</definedName>
    <definedName name="CHI.2010.RMMO">#REF!</definedName>
    <definedName name="CHI.2010.RO">#REF!</definedName>
    <definedName name="CHI.2010.SPC">#REF!</definedName>
    <definedName name="CHI.2010.TG">#REF!</definedName>
    <definedName name="CHI.2010.WMO">#REF!</definedName>
    <definedName name="CLE.2010.ABMS">#REF!</definedName>
    <definedName name="CLE.2010.AFC">#REF!</definedName>
    <definedName name="CLE.2010.ISP">#REF!</definedName>
    <definedName name="CLE.2010.OGHS">#REF!</definedName>
    <definedName name="CLE.2010.RMMO">#REF!</definedName>
    <definedName name="CLE.2010.RO">#REF!</definedName>
    <definedName name="CLE.2010.SPC">#REF!</definedName>
    <definedName name="CLE.2010.TG">#REF!</definedName>
    <definedName name="CLE.2010.WMO">#REF!</definedName>
    <definedName name="CT.2010.ABMS">#REF!</definedName>
    <definedName name="CT.2010.AFC">#REF!</definedName>
    <definedName name="CT.2010.ISP">#REF!</definedName>
    <definedName name="CT.2010.OGHS">#REF!</definedName>
    <definedName name="CT.2010.RMMO">#REF!</definedName>
    <definedName name="CT.2010.RO">#REF!</definedName>
    <definedName name="CT.2010.SPC">#REF!</definedName>
    <definedName name="CT.2010.TG">#REF!</definedName>
    <definedName name="CT.2010.WMO">#REF!</definedName>
    <definedName name="DAK.2010.ABMS">#REF!</definedName>
    <definedName name="DAK.2010.AFC">#REF!</definedName>
    <definedName name="DAK.2010.ISP">#REF!</definedName>
    <definedName name="DAK.2010.OGHS">#REF!</definedName>
    <definedName name="DAK.2010.RMMO">#REF!</definedName>
    <definedName name="DAK.2010.RO">#REF!</definedName>
    <definedName name="DAK.2010.SPC">#REF!</definedName>
    <definedName name="DAK.2010.TG">#REF!</definedName>
    <definedName name="DAK.2010.WMO">#REF!</definedName>
    <definedName name="DC.2010.ABMS">#REF!</definedName>
    <definedName name="DC.2010.AFC">#REF!</definedName>
    <definedName name="DC.2010.ISP">#REF!</definedName>
    <definedName name="DC.2010.OGHS">#REF!</definedName>
    <definedName name="DC.2010.RMMO">#REF!</definedName>
    <definedName name="DC.2010.RO">#REF!</definedName>
    <definedName name="DC.2010.SPC">#REF!</definedName>
    <definedName name="DC.2010.TG">#REF!</definedName>
    <definedName name="DC.2010.WMO">#REF!</definedName>
    <definedName name="EBA.2010.ABMS">#REF!</definedName>
    <definedName name="EBA.2010.AFC">#REF!</definedName>
    <definedName name="EBA.2010.ISP">#REF!</definedName>
    <definedName name="EBA.2010.OGHS">#REF!</definedName>
    <definedName name="EBA.2010.RMMO">#REF!</definedName>
    <definedName name="EBA.2010.RO">#REF!</definedName>
    <definedName name="EBA.2010.SPC">#REF!</definedName>
    <definedName name="EBA.2010.TG">#REF!</definedName>
    <definedName name="EBA.2010.WMO">#REF!</definedName>
    <definedName name="GRR.2010.ABMS">#REF!</definedName>
    <definedName name="GRR.2010.AFC">#REF!</definedName>
    <definedName name="GRR.2010.ISP">#REF!</definedName>
    <definedName name="GRR.2010.OGHS">#REF!</definedName>
    <definedName name="GRR.2010.RMMO">#REF!</definedName>
    <definedName name="GRR.2010.RO">#REF!</definedName>
    <definedName name="GRR.2010.SPC">#REF!</definedName>
    <definedName name="GRR.2010.TG">#REF!</definedName>
    <definedName name="GRR.2010.WMO">#REF!</definedName>
    <definedName name="IN.2010.ABMS">#REF!</definedName>
    <definedName name="IN.2010.AFC">#REF!</definedName>
    <definedName name="IN.2010.ISP">#REF!</definedName>
    <definedName name="IN.2010.OGHS">#REF!</definedName>
    <definedName name="IN.2010.RMMO">#REF!</definedName>
    <definedName name="IN.2010.RO">#REF!</definedName>
    <definedName name="IN.2010.SPC">#REF!</definedName>
    <definedName name="IN.2010.TG">#REF!</definedName>
    <definedName name="IN.2010.WMO">#REF!</definedName>
    <definedName name="INS.2010.ABMS">#REF!</definedName>
    <definedName name="INS.2010.AFC">#REF!</definedName>
    <definedName name="INS.2010.ISP">#REF!</definedName>
    <definedName name="INS.2010.OGHS">#REF!</definedName>
    <definedName name="INS.2010.RMMO">#REF!</definedName>
    <definedName name="INS.2010.RO">#REF!</definedName>
    <definedName name="INS.2010.SPC">#REF!</definedName>
    <definedName name="INS.2010.TG">#REF!</definedName>
    <definedName name="INS.2010.WMO">#REF!</definedName>
    <definedName name="LA.2010.ABMS">#REF!</definedName>
    <definedName name="LA.2010.AFC">#REF!</definedName>
    <definedName name="LA.2010.ISP">#REF!</definedName>
    <definedName name="LA.2010.OGHS">#REF!</definedName>
    <definedName name="LA.2010.RMMO">#REF!</definedName>
    <definedName name="LA.2010.RO">#REF!</definedName>
    <definedName name="LA.2010.SPC">#REF!</definedName>
    <definedName name="LA.2010.TG">#REF!</definedName>
    <definedName name="LA.2010.WMO">#REF!</definedName>
    <definedName name="MA.2010.ABMS">#REF!</definedName>
    <definedName name="MA.2010.AFC">#REF!</definedName>
    <definedName name="MA.2010.ISP">#REF!</definedName>
    <definedName name="MA.2010.OGHS">#REF!</definedName>
    <definedName name="MA.2010.RMMO">#REF!</definedName>
    <definedName name="MA.2010.RO">#REF!</definedName>
    <definedName name="MA.2010.SPC">#REF!</definedName>
    <definedName name="MA.2010.TG">#REF!</definedName>
    <definedName name="MA.2010.WMO">#REF!</definedName>
    <definedName name="ME.2010.ABMS">#REF!</definedName>
    <definedName name="ME.2010.AFC">#REF!</definedName>
    <definedName name="ME.2010.ISP">#REF!</definedName>
    <definedName name="ME.2010.OGHS">#REF!</definedName>
    <definedName name="ME.2010.RMMO">#REF!</definedName>
    <definedName name="ME.2010.RO">#REF!</definedName>
    <definedName name="ME.2010.SPC">#REF!</definedName>
    <definedName name="ME.2010.TG">#REF!</definedName>
    <definedName name="ME.2010.WMO">#REF!</definedName>
    <definedName name="MI.2010.ABMS">#REF!</definedName>
    <definedName name="MI.2010.AFC">#REF!</definedName>
    <definedName name="MI.2010.ISP">#REF!</definedName>
    <definedName name="MI.2010.OGHS">#REF!</definedName>
    <definedName name="MI.2010.RMMO">#REF!</definedName>
    <definedName name="MI.2010.RO">#REF!</definedName>
    <definedName name="MI.2010.SPC">#REF!</definedName>
    <definedName name="MI.2010.TG">#REF!</definedName>
    <definedName name="MI.2010.WMO">#REF!</definedName>
    <definedName name="MID.2010.ABMS">#REF!</definedName>
    <definedName name="MID.2010.AFC">#REF!</definedName>
    <definedName name="MID.2010.ISP">#REF!</definedName>
    <definedName name="MID.2010.OGHS">#REF!</definedName>
    <definedName name="MID.2010.RMMO">#REF!</definedName>
    <definedName name="MID.2010.RO">#REF!</definedName>
    <definedName name="MID.2010.SPC">#REF!</definedName>
    <definedName name="MID.2010.TG">#REF!</definedName>
    <definedName name="MID.2010.WMO">#REF!</definedName>
    <definedName name="MISC.2010.ABMS">#REF!</definedName>
    <definedName name="MISC.2010.AFC">#REF!</definedName>
    <definedName name="MISC.2010.ISP">#REF!</definedName>
    <definedName name="MISC.2010.OGHS">#REF!</definedName>
    <definedName name="MISC.2010.RMMO">#REF!</definedName>
    <definedName name="MISC.2010.RO">#REF!</definedName>
    <definedName name="MISC.2010.SPC">#REF!</definedName>
    <definedName name="MISC.2010.TG">#REF!</definedName>
    <definedName name="MISC.2010.WMO">#REF!</definedName>
    <definedName name="MNY.2010.ABMS">#REF!</definedName>
    <definedName name="MNY.2010.AFC">#REF!</definedName>
    <definedName name="MNY.2010.ISP">#REF!</definedName>
    <definedName name="MNY.2010.OGHS">#REF!</definedName>
    <definedName name="MNY.2010.RMMO">#REF!</definedName>
    <definedName name="MNY.2010.RO">#REF!</definedName>
    <definedName name="MNY.2010.SPC">#REF!</definedName>
    <definedName name="MNY.2010.TG">#REF!</definedName>
    <definedName name="MNY.2010.WMO">#REF!</definedName>
    <definedName name="NE.2010.ABMS">#REF!</definedName>
    <definedName name="NE.2010.AFC">#REF!</definedName>
    <definedName name="NE.2010.ISP">#REF!</definedName>
    <definedName name="NE.2010.OGHS">#REF!</definedName>
    <definedName name="NE.2010.RMMO">#REF!</definedName>
    <definedName name="NE.2010.RO">#REF!</definedName>
    <definedName name="NE.2010.SPC">#REF!</definedName>
    <definedName name="NE.2010.TG">#REF!</definedName>
    <definedName name="NE.2010.WMO">#REF!</definedName>
    <definedName name="NJ.2010.ABMS">#REF!</definedName>
    <definedName name="NJ.2010.AFC">#REF!</definedName>
    <definedName name="NJ.2010.ISP">#REF!</definedName>
    <definedName name="NJ.2010.OGHS">#REF!</definedName>
    <definedName name="NJ.2010.RMMO">#REF!</definedName>
    <definedName name="NJ.2010.RO">#REF!</definedName>
    <definedName name="NJ.2010.SPC">#REF!</definedName>
    <definedName name="NJ.2010.TG">#REF!</definedName>
    <definedName name="NJ.2010.WMO">#REF!</definedName>
    <definedName name="NW.2010.ABMS">#REF!</definedName>
    <definedName name="NW.2010.AFC">#REF!</definedName>
    <definedName name="NW.2010.ISP">#REF!</definedName>
    <definedName name="NW.2010.OGHS">#REF!</definedName>
    <definedName name="NW.2010.RMMO">#REF!</definedName>
    <definedName name="NW.2010.RO">#REF!</definedName>
    <definedName name="NW.2010.SPC">#REF!</definedName>
    <definedName name="NW.2010.TG">#REF!</definedName>
    <definedName name="NW.2010.WMO">#REF!</definedName>
    <definedName name="NYS.2010.ABMS">#REF!</definedName>
    <definedName name="NYS.2010.AFC">#REF!</definedName>
    <definedName name="NYS.2010.ISP">#REF!</definedName>
    <definedName name="NYS.2010.OGHS">#REF!</definedName>
    <definedName name="NYS.2010.RMMO">#REF!</definedName>
    <definedName name="NYS.2010.RO">#REF!</definedName>
    <definedName name="NYS.2010.SPC">#REF!</definedName>
    <definedName name="NYS.2010.TG">#REF!</definedName>
    <definedName name="NYS.2010.WMO">#REF!</definedName>
    <definedName name="_xlnm.Print_Area" localSheetId="0">WORKING!$A$1:$AV$37</definedName>
    <definedName name="TG.ADJ">#REF!</definedName>
    <definedName name="WMO.ADJ">#REF!</definedName>
  </definedNames>
  <calcPr calcId="145621"/>
</workbook>
</file>

<file path=xl/calcChain.xml><?xml version="1.0" encoding="utf-8"?>
<calcChain xmlns="http://schemas.openxmlformats.org/spreadsheetml/2006/main">
  <c r="P111" i="1" l="1"/>
  <c r="I111" i="1"/>
  <c r="I110" i="1"/>
  <c r="I109" i="1"/>
  <c r="P99" i="1"/>
  <c r="I99" i="1"/>
  <c r="P98" i="1"/>
  <c r="P110" i="1" s="1"/>
  <c r="I98" i="1"/>
  <c r="AU97" i="1"/>
  <c r="AR97" i="1"/>
  <c r="AO97" i="1"/>
  <c r="AL97" i="1"/>
  <c r="AI97" i="1"/>
  <c r="AF97" i="1"/>
  <c r="AD97" i="1"/>
  <c r="Y97" i="1"/>
  <c r="W97" i="1"/>
  <c r="R97" i="1"/>
  <c r="P97" i="1"/>
  <c r="P96" i="1"/>
  <c r="P108" i="1" s="1"/>
  <c r="I96" i="1"/>
  <c r="I108" i="1" s="1"/>
  <c r="P95" i="1"/>
  <c r="P107" i="1" s="1"/>
  <c r="I95" i="1"/>
  <c r="I107" i="1" s="1"/>
  <c r="P94" i="1"/>
  <c r="P101" i="1" s="1"/>
  <c r="I94" i="1"/>
  <c r="I106" i="1" s="1"/>
  <c r="W93" i="1"/>
  <c r="W105" i="1" s="1"/>
  <c r="P93" i="1"/>
  <c r="P105" i="1" s="1"/>
  <c r="I93" i="1"/>
  <c r="I105" i="1" s="1"/>
  <c r="M82" i="1"/>
  <c r="N82" i="1" s="1"/>
  <c r="Y80" i="1"/>
  <c r="R80" i="1"/>
  <c r="M80" i="1"/>
  <c r="N80" i="1" s="1"/>
  <c r="K80" i="1"/>
  <c r="D80" i="1"/>
  <c r="M79" i="1"/>
  <c r="N79" i="1" s="1"/>
  <c r="N78" i="1"/>
  <c r="M78" i="1"/>
  <c r="Y76" i="1"/>
  <c r="R76" i="1"/>
  <c r="K76" i="1"/>
  <c r="D76" i="1"/>
  <c r="M75" i="1"/>
  <c r="N75" i="1" s="1"/>
  <c r="M74" i="1"/>
  <c r="N74" i="1" s="1"/>
  <c r="Y72" i="1"/>
  <c r="R72" i="1"/>
  <c r="M72" i="1"/>
  <c r="N72" i="1" s="1"/>
  <c r="K72" i="1"/>
  <c r="D72" i="1"/>
  <c r="M71" i="1"/>
  <c r="N71" i="1" s="1"/>
  <c r="N70" i="1"/>
  <c r="M70" i="1"/>
  <c r="M69" i="1"/>
  <c r="N69" i="1" s="1"/>
  <c r="Y67" i="1"/>
  <c r="R67" i="1"/>
  <c r="M67" i="1"/>
  <c r="N67" i="1" s="1"/>
  <c r="K67" i="1"/>
  <c r="D67" i="1"/>
  <c r="M66" i="1"/>
  <c r="N66" i="1" s="1"/>
  <c r="N65" i="1"/>
  <c r="M65" i="1"/>
  <c r="M64" i="1"/>
  <c r="N64" i="1" s="1"/>
  <c r="N63" i="1"/>
  <c r="M63" i="1"/>
  <c r="Y61" i="1"/>
  <c r="R61" i="1"/>
  <c r="K61" i="1"/>
  <c r="M61" i="1" s="1"/>
  <c r="N61" i="1" s="1"/>
  <c r="D61" i="1"/>
  <c r="N60" i="1"/>
  <c r="M60" i="1"/>
  <c r="N59" i="1"/>
  <c r="M59" i="1"/>
  <c r="N58" i="1"/>
  <c r="M58" i="1"/>
  <c r="N57" i="1"/>
  <c r="M57" i="1"/>
  <c r="N56" i="1"/>
  <c r="M56" i="1"/>
  <c r="N55" i="1"/>
  <c r="M55" i="1"/>
  <c r="Y53" i="1"/>
  <c r="R53" i="1"/>
  <c r="N53" i="1"/>
  <c r="M53" i="1"/>
  <c r="K53" i="1"/>
  <c r="D53" i="1"/>
  <c r="M52" i="1"/>
  <c r="N51" i="1"/>
  <c r="M51" i="1"/>
  <c r="M50" i="1"/>
  <c r="N50" i="1" s="1"/>
  <c r="N49" i="1"/>
  <c r="M49" i="1"/>
  <c r="M48" i="1"/>
  <c r="N48" i="1" s="1"/>
  <c r="M47" i="1"/>
  <c r="N47" i="1" s="1"/>
  <c r="Y45" i="1"/>
  <c r="R45" i="1"/>
  <c r="K45" i="1"/>
  <c r="D45" i="1"/>
  <c r="N44" i="1"/>
  <c r="M44" i="1"/>
  <c r="M43" i="1"/>
  <c r="N43" i="1" s="1"/>
  <c r="N42" i="1"/>
  <c r="M42" i="1"/>
  <c r="M41" i="1"/>
  <c r="N41" i="1" s="1"/>
  <c r="M40" i="1"/>
  <c r="N40" i="1" s="1"/>
  <c r="AG36" i="1"/>
  <c r="P36" i="1"/>
  <c r="Q34" i="1" s="1"/>
  <c r="I36" i="1"/>
  <c r="J33" i="1" s="1"/>
  <c r="B36" i="1"/>
  <c r="AG34" i="1"/>
  <c r="J34" i="1"/>
  <c r="C34" i="1"/>
  <c r="AG33" i="1"/>
  <c r="C33" i="1"/>
  <c r="AG32" i="1"/>
  <c r="AA32" i="1"/>
  <c r="Z32" i="1"/>
  <c r="T32" i="1"/>
  <c r="S32" i="1"/>
  <c r="Q32" i="1"/>
  <c r="C32" i="1"/>
  <c r="AF31" i="1"/>
  <c r="AG31" i="1" s="1"/>
  <c r="Q31" i="1"/>
  <c r="J31" i="1"/>
  <c r="AG30" i="1"/>
  <c r="J30" i="1"/>
  <c r="C30" i="1"/>
  <c r="AG29" i="1"/>
  <c r="AU28" i="1"/>
  <c r="AU93" i="1" s="1"/>
  <c r="AS28" i="1"/>
  <c r="AR28" i="1"/>
  <c r="AR93" i="1" s="1"/>
  <c r="AR105" i="1" s="1"/>
  <c r="AO28" i="1"/>
  <c r="AO93" i="1" s="1"/>
  <c r="AM28" i="1"/>
  <c r="AL28" i="1"/>
  <c r="AL93" i="1" s="1"/>
  <c r="AG28" i="1"/>
  <c r="AF28" i="1"/>
  <c r="AF36" i="1" s="1"/>
  <c r="AD28" i="1"/>
  <c r="AF93" i="1" s="1"/>
  <c r="AF105" i="1" s="1"/>
  <c r="W28" i="1"/>
  <c r="Q28" i="1"/>
  <c r="J28" i="1"/>
  <c r="AU23" i="1"/>
  <c r="AV23" i="1" s="1"/>
  <c r="AR23" i="1"/>
  <c r="AS23" i="1" s="1"/>
  <c r="AO23" i="1"/>
  <c r="AP23" i="1" s="1"/>
  <c r="AL23" i="1"/>
  <c r="AM23" i="1" s="1"/>
  <c r="AI23" i="1"/>
  <c r="AJ23" i="1" s="1"/>
  <c r="AF23" i="1"/>
  <c r="AG23" i="1" s="1"/>
  <c r="AD23" i="1"/>
  <c r="AE23" i="1" s="1"/>
  <c r="Y23" i="1"/>
  <c r="Z23" i="1" s="1"/>
  <c r="W23" i="1"/>
  <c r="X23" i="1" s="1"/>
  <c r="R23" i="1"/>
  <c r="P23" i="1"/>
  <c r="M23" i="1"/>
  <c r="N23" i="1" s="1"/>
  <c r="L23" i="1"/>
  <c r="K23" i="1"/>
  <c r="I23" i="1"/>
  <c r="F23" i="1"/>
  <c r="G23" i="1" s="1"/>
  <c r="D23" i="1"/>
  <c r="E23" i="1" s="1"/>
  <c r="B23" i="1"/>
  <c r="AV22" i="1"/>
  <c r="AS22" i="1"/>
  <c r="AP22" i="1"/>
  <c r="AM22" i="1"/>
  <c r="AJ22" i="1"/>
  <c r="AG22" i="1"/>
  <c r="AE22" i="1"/>
  <c r="AA22" i="1"/>
  <c r="AB22" i="1" s="1"/>
  <c r="Z22" i="1"/>
  <c r="X22" i="1"/>
  <c r="T22" i="1"/>
  <c r="U22" i="1" s="1"/>
  <c r="S22" i="1"/>
  <c r="M22" i="1"/>
  <c r="N22" i="1" s="1"/>
  <c r="L22" i="1"/>
  <c r="F22" i="1"/>
  <c r="E22" i="1"/>
  <c r="AJ21" i="1"/>
  <c r="AG21" i="1"/>
  <c r="AE21" i="1"/>
  <c r="AA21" i="1"/>
  <c r="Z21" i="1"/>
  <c r="X21" i="1"/>
  <c r="T21" i="1"/>
  <c r="U21" i="1" s="1"/>
  <c r="S21" i="1"/>
  <c r="M21" i="1"/>
  <c r="L21" i="1"/>
  <c r="F21" i="1"/>
  <c r="E21" i="1"/>
  <c r="AV20" i="1"/>
  <c r="AS20" i="1"/>
  <c r="AP20" i="1"/>
  <c r="AM20" i="1"/>
  <c r="AJ20" i="1"/>
  <c r="AG20" i="1"/>
  <c r="AE20" i="1"/>
  <c r="AA20" i="1"/>
  <c r="AB20" i="1" s="1"/>
  <c r="Z20" i="1"/>
  <c r="X20" i="1"/>
  <c r="T20" i="1"/>
  <c r="U20" i="1" s="1"/>
  <c r="S20" i="1"/>
  <c r="M20" i="1"/>
  <c r="N20" i="1" s="1"/>
  <c r="L20" i="1"/>
  <c r="F20" i="1"/>
  <c r="G20" i="1" s="1"/>
  <c r="E20" i="1"/>
  <c r="AV19" i="1"/>
  <c r="AS19" i="1"/>
  <c r="AP19" i="1"/>
  <c r="AM19" i="1"/>
  <c r="AJ19" i="1"/>
  <c r="AG19" i="1"/>
  <c r="AE19" i="1"/>
  <c r="AA19" i="1"/>
  <c r="AB19" i="1" s="1"/>
  <c r="Z19" i="1"/>
  <c r="X19" i="1"/>
  <c r="T19" i="1"/>
  <c r="U19" i="1" s="1"/>
  <c r="S19" i="1"/>
  <c r="M19" i="1"/>
  <c r="N19" i="1" s="1"/>
  <c r="L19" i="1"/>
  <c r="F19" i="1"/>
  <c r="G19" i="1" s="1"/>
  <c r="E19" i="1"/>
  <c r="AV18" i="1"/>
  <c r="AS18" i="1"/>
  <c r="AP18" i="1"/>
  <c r="AM18" i="1"/>
  <c r="AJ18" i="1"/>
  <c r="AG18" i="1"/>
  <c r="AE18" i="1"/>
  <c r="AA18" i="1"/>
  <c r="AB18" i="1" s="1"/>
  <c r="Z18" i="1"/>
  <c r="X18" i="1"/>
  <c r="T18" i="1"/>
  <c r="U18" i="1" s="1"/>
  <c r="S18" i="1"/>
  <c r="M18" i="1"/>
  <c r="N18" i="1" s="1"/>
  <c r="L18" i="1"/>
  <c r="F18" i="1"/>
  <c r="G18" i="1" s="1"/>
  <c r="E18" i="1"/>
  <c r="AV17" i="1"/>
  <c r="AS17" i="1"/>
  <c r="AP17" i="1"/>
  <c r="AM17" i="1"/>
  <c r="AJ17" i="1"/>
  <c r="AG17" i="1"/>
  <c r="AE17" i="1"/>
  <c r="AA17" i="1"/>
  <c r="AB17" i="1" s="1"/>
  <c r="Z17" i="1"/>
  <c r="X17" i="1"/>
  <c r="T17" i="1"/>
  <c r="U17" i="1" s="1"/>
  <c r="S17" i="1"/>
  <c r="M17" i="1"/>
  <c r="N17" i="1" s="1"/>
  <c r="L17" i="1"/>
  <c r="F17" i="1"/>
  <c r="G17" i="1" s="1"/>
  <c r="E17" i="1"/>
  <c r="AR14" i="1"/>
  <c r="AL14" i="1"/>
  <c r="AF14" i="1"/>
  <c r="W14" i="1"/>
  <c r="R14" i="1"/>
  <c r="R25" i="1" s="1"/>
  <c r="P14" i="1"/>
  <c r="P25" i="1" s="1"/>
  <c r="K14" i="1"/>
  <c r="AU12" i="1"/>
  <c r="AS12" i="1"/>
  <c r="AR12" i="1"/>
  <c r="AO12" i="1"/>
  <c r="AM12" i="1"/>
  <c r="AL12" i="1"/>
  <c r="AI12" i="1"/>
  <c r="AJ12" i="1" s="1"/>
  <c r="AG12" i="1"/>
  <c r="AF12" i="1"/>
  <c r="AD12" i="1"/>
  <c r="Y12" i="1"/>
  <c r="X12" i="1"/>
  <c r="W12" i="1"/>
  <c r="T12" i="1"/>
  <c r="U12" i="1" s="1"/>
  <c r="S12" i="1"/>
  <c r="R12" i="1"/>
  <c r="P12" i="1"/>
  <c r="K12" i="1"/>
  <c r="L12" i="1" s="1"/>
  <c r="I12" i="1"/>
  <c r="M12" i="1" s="1"/>
  <c r="N12" i="1" s="1"/>
  <c r="D12" i="1"/>
  <c r="B12" i="1"/>
  <c r="B14" i="1" s="1"/>
  <c r="B25" i="1" s="1"/>
  <c r="AV11" i="1"/>
  <c r="AS11" i="1"/>
  <c r="AP11" i="1"/>
  <c r="AM11" i="1"/>
  <c r="AI11" i="1"/>
  <c r="AJ11" i="1" s="1"/>
  <c r="AV10" i="1"/>
  <c r="AS10" i="1"/>
  <c r="AP10" i="1"/>
  <c r="AM10" i="1"/>
  <c r="AJ10" i="1"/>
  <c r="AI10" i="1"/>
  <c r="AG10" i="1"/>
  <c r="AE10" i="1"/>
  <c r="AB10" i="1"/>
  <c r="AA10" i="1"/>
  <c r="Z10" i="1"/>
  <c r="X10" i="1"/>
  <c r="U10" i="1"/>
  <c r="T10" i="1"/>
  <c r="S10" i="1"/>
  <c r="Q10" i="1"/>
  <c r="N10" i="1"/>
  <c r="M10" i="1"/>
  <c r="L10" i="1"/>
  <c r="J10" i="1"/>
  <c r="G10" i="1"/>
  <c r="F10" i="1"/>
  <c r="E10" i="1"/>
  <c r="C10" i="1"/>
  <c r="AV9" i="1"/>
  <c r="AS9" i="1"/>
  <c r="AP9" i="1"/>
  <c r="AM9" i="1"/>
  <c r="AJ9" i="1"/>
  <c r="AI9" i="1"/>
  <c r="AG9" i="1"/>
  <c r="AE9" i="1"/>
  <c r="AB9" i="1"/>
  <c r="AA9" i="1"/>
  <c r="Z9" i="1"/>
  <c r="X9" i="1"/>
  <c r="U9" i="1"/>
  <c r="T9" i="1"/>
  <c r="S9" i="1"/>
  <c r="M9" i="1"/>
  <c r="N9" i="1" s="1"/>
  <c r="L9" i="1"/>
  <c r="F9" i="1"/>
  <c r="G9" i="1" s="1"/>
  <c r="E9" i="1"/>
  <c r="AV8" i="1"/>
  <c r="AS8" i="1"/>
  <c r="AP8" i="1"/>
  <c r="AM8" i="1"/>
  <c r="AJ8" i="1"/>
  <c r="AI8" i="1"/>
  <c r="AG8" i="1"/>
  <c r="AE8" i="1"/>
  <c r="AB8" i="1"/>
  <c r="AA8" i="1"/>
  <c r="Z8" i="1"/>
  <c r="X8" i="1"/>
  <c r="U8" i="1"/>
  <c r="T8" i="1"/>
  <c r="S8" i="1"/>
  <c r="M8" i="1"/>
  <c r="N8" i="1" s="1"/>
  <c r="L8" i="1"/>
  <c r="F8" i="1"/>
  <c r="G8" i="1" s="1"/>
  <c r="E8" i="1"/>
  <c r="AV7" i="1"/>
  <c r="AS7" i="1"/>
  <c r="AP7" i="1"/>
  <c r="AM7" i="1"/>
  <c r="AI7" i="1"/>
  <c r="AJ7" i="1" s="1"/>
  <c r="AG7" i="1"/>
  <c r="AE7" i="1"/>
  <c r="AA7" i="1"/>
  <c r="AB7" i="1" s="1"/>
  <c r="Z7" i="1"/>
  <c r="X7" i="1"/>
  <c r="T7" i="1"/>
  <c r="U7" i="1" s="1"/>
  <c r="S7" i="1"/>
  <c r="N7" i="1"/>
  <c r="M7" i="1"/>
  <c r="L7" i="1"/>
  <c r="F7" i="1"/>
  <c r="G7" i="1" s="1"/>
  <c r="E7" i="1"/>
  <c r="AI4" i="1"/>
  <c r="AJ32" i="1" s="1"/>
  <c r="AA4" i="1"/>
  <c r="AB4" i="1" s="1"/>
  <c r="T4" i="1"/>
  <c r="U4" i="1" s="1"/>
  <c r="M4" i="1"/>
  <c r="N4" i="1" s="1"/>
  <c r="F4" i="1"/>
  <c r="G4" i="1" s="1"/>
  <c r="M45" i="1" l="1"/>
  <c r="N45" i="1" s="1"/>
  <c r="AD14" i="1"/>
  <c r="AE12" i="1"/>
  <c r="I14" i="1"/>
  <c r="I25" i="1" s="1"/>
  <c r="R34" i="1"/>
  <c r="R28" i="1"/>
  <c r="T25" i="1"/>
  <c r="U25" i="1" s="1"/>
  <c r="R29" i="1"/>
  <c r="R31" i="1"/>
  <c r="S25" i="1"/>
  <c r="AU14" i="1"/>
  <c r="AV12" i="1"/>
  <c r="M14" i="1"/>
  <c r="N14" i="1" s="1"/>
  <c r="K25" i="1"/>
  <c r="L14" i="1"/>
  <c r="AA23" i="1"/>
  <c r="AB23" i="1" s="1"/>
  <c r="F12" i="1"/>
  <c r="G12" i="1" s="1"/>
  <c r="E12" i="1"/>
  <c r="Y14" i="1"/>
  <c r="AA12" i="1"/>
  <c r="AB12" i="1" s="1"/>
  <c r="Z12" i="1"/>
  <c r="AO14" i="1"/>
  <c r="AP12" i="1"/>
  <c r="D14" i="1"/>
  <c r="W25" i="1"/>
  <c r="X14" i="1"/>
  <c r="AF25" i="1"/>
  <c r="AG25" i="1" s="1"/>
  <c r="AG14" i="1"/>
  <c r="AR25" i="1"/>
  <c r="AS14" i="1"/>
  <c r="S23" i="1"/>
  <c r="T23" i="1"/>
  <c r="U23" i="1" s="1"/>
  <c r="AU105" i="1"/>
  <c r="Q97" i="1"/>
  <c r="Q99" i="1"/>
  <c r="Q93" i="1"/>
  <c r="AL25" i="1"/>
  <c r="AM14" i="1"/>
  <c r="AP28" i="1"/>
  <c r="AV28" i="1"/>
  <c r="J29" i="1"/>
  <c r="J36" i="1" s="1"/>
  <c r="Q29" i="1"/>
  <c r="J32" i="1"/>
  <c r="C31" i="1"/>
  <c r="C29" i="1"/>
  <c r="Q96" i="1"/>
  <c r="T14" i="1"/>
  <c r="U14" i="1" s="1"/>
  <c r="AI14" i="1"/>
  <c r="C28" i="1"/>
  <c r="Q98" i="1"/>
  <c r="P106" i="1"/>
  <c r="Q94" i="1"/>
  <c r="AI28" i="1"/>
  <c r="AO105" i="1"/>
  <c r="Q33" i="1"/>
  <c r="R33" i="1" s="1"/>
  <c r="Q30" i="1"/>
  <c r="R30" i="1" s="1"/>
  <c r="Q95" i="1"/>
  <c r="AL105" i="1"/>
  <c r="M76" i="1"/>
  <c r="N76" i="1" s="1"/>
  <c r="I101" i="1"/>
  <c r="R98" i="1" l="1"/>
  <c r="T33" i="1"/>
  <c r="U33" i="1" s="1"/>
  <c r="S33" i="1"/>
  <c r="R95" i="1"/>
  <c r="S30" i="1"/>
  <c r="T30" i="1"/>
  <c r="U30" i="1" s="1"/>
  <c r="D25" i="1"/>
  <c r="F14" i="1"/>
  <c r="G14" i="1" s="1"/>
  <c r="E14" i="1"/>
  <c r="R96" i="1"/>
  <c r="S31" i="1"/>
  <c r="T31" i="1"/>
  <c r="U31" i="1" s="1"/>
  <c r="AL33" i="1"/>
  <c r="AL30" i="1"/>
  <c r="AL34" i="1"/>
  <c r="AL31" i="1"/>
  <c r="AL29" i="1"/>
  <c r="AM25" i="1"/>
  <c r="Y25" i="1"/>
  <c r="Z14" i="1"/>
  <c r="AA14" i="1"/>
  <c r="AB14" i="1" s="1"/>
  <c r="AU25" i="1"/>
  <c r="AV14" i="1"/>
  <c r="R94" i="1"/>
  <c r="S29" i="1"/>
  <c r="T29" i="1"/>
  <c r="U29" i="1" s="1"/>
  <c r="R93" i="1"/>
  <c r="S28" i="1"/>
  <c r="R36" i="1"/>
  <c r="T36" i="1" s="1"/>
  <c r="U36" i="1" s="1"/>
  <c r="T28" i="1"/>
  <c r="U28" i="1" s="1"/>
  <c r="AD25" i="1"/>
  <c r="AE14" i="1"/>
  <c r="J97" i="1"/>
  <c r="J99" i="1"/>
  <c r="J98" i="1"/>
  <c r="J96" i="1"/>
  <c r="J95" i="1"/>
  <c r="J94" i="1"/>
  <c r="J93" i="1"/>
  <c r="AI93" i="1"/>
  <c r="AJ28" i="1"/>
  <c r="C36" i="1"/>
  <c r="AO25" i="1"/>
  <c r="AP14" i="1"/>
  <c r="K30" i="1"/>
  <c r="K34" i="1"/>
  <c r="K33" i="1"/>
  <c r="K32" i="1"/>
  <c r="K29" i="1"/>
  <c r="L25" i="1"/>
  <c r="K31" i="1"/>
  <c r="K28" i="1"/>
  <c r="M25" i="1"/>
  <c r="N25" i="1" s="1"/>
  <c r="Q36" i="1"/>
  <c r="R99" i="1"/>
  <c r="T34" i="1"/>
  <c r="U34" i="1" s="1"/>
  <c r="S34" i="1"/>
  <c r="AI25" i="1"/>
  <c r="AJ14" i="1"/>
  <c r="Q101" i="1"/>
  <c r="AR30" i="1"/>
  <c r="AR31" i="1"/>
  <c r="AR29" i="1"/>
  <c r="AR34" i="1"/>
  <c r="AR33" i="1"/>
  <c r="AS25" i="1"/>
  <c r="W34" i="1"/>
  <c r="W33" i="1"/>
  <c r="W31" i="1"/>
  <c r="W30" i="1"/>
  <c r="W29" i="1"/>
  <c r="X25" i="1"/>
  <c r="X31" i="1" l="1"/>
  <c r="W96" i="1"/>
  <c r="AS33" i="1"/>
  <c r="AR98" i="1"/>
  <c r="AR110" i="1" s="1"/>
  <c r="AS30" i="1"/>
  <c r="AR95" i="1"/>
  <c r="AR107" i="1" s="1"/>
  <c r="M29" i="1"/>
  <c r="N29" i="1" s="1"/>
  <c r="L29" i="1"/>
  <c r="L30" i="1"/>
  <c r="M30" i="1"/>
  <c r="N30" i="1" s="1"/>
  <c r="AU29" i="1"/>
  <c r="AU34" i="1"/>
  <c r="AU33" i="1"/>
  <c r="AU30" i="1"/>
  <c r="AU31" i="1"/>
  <c r="AV25" i="1"/>
  <c r="AL95" i="1"/>
  <c r="AL107" i="1" s="1"/>
  <c r="AM30" i="1"/>
  <c r="R108" i="1"/>
  <c r="W98" i="1"/>
  <c r="X33" i="1"/>
  <c r="AS34" i="1"/>
  <c r="AR99" i="1"/>
  <c r="AR111" i="1" s="1"/>
  <c r="L28" i="1"/>
  <c r="K36" i="1"/>
  <c r="M28" i="1"/>
  <c r="N28" i="1" s="1"/>
  <c r="L32" i="1"/>
  <c r="M32" i="1"/>
  <c r="AL94" i="1"/>
  <c r="AL36" i="1"/>
  <c r="AM36" i="1" s="1"/>
  <c r="AM29" i="1"/>
  <c r="AL98" i="1"/>
  <c r="AL110" i="1" s="1"/>
  <c r="AM33" i="1"/>
  <c r="R110" i="1"/>
  <c r="X29" i="1"/>
  <c r="W94" i="1"/>
  <c r="W36" i="1"/>
  <c r="W99" i="1"/>
  <c r="X34" i="1"/>
  <c r="Y34" i="1" s="1"/>
  <c r="AR36" i="1"/>
  <c r="AS36" i="1" s="1"/>
  <c r="AR94" i="1"/>
  <c r="AS29" i="1"/>
  <c r="R111" i="1"/>
  <c r="M31" i="1"/>
  <c r="N31" i="1" s="1"/>
  <c r="L31" i="1"/>
  <c r="M33" i="1"/>
  <c r="N33" i="1" s="1"/>
  <c r="L33" i="1"/>
  <c r="AO34" i="1"/>
  <c r="AO29" i="1"/>
  <c r="AO30" i="1"/>
  <c r="AO31" i="1"/>
  <c r="AO33" i="1"/>
  <c r="AP25" i="1"/>
  <c r="AI105" i="1"/>
  <c r="S36" i="1"/>
  <c r="R106" i="1"/>
  <c r="AL96" i="1"/>
  <c r="AL108" i="1" s="1"/>
  <c r="AM31" i="1"/>
  <c r="R107" i="1"/>
  <c r="W95" i="1"/>
  <c r="X30" i="1"/>
  <c r="AS31" i="1"/>
  <c r="AR96" i="1"/>
  <c r="AR108" i="1" s="1"/>
  <c r="AI29" i="1"/>
  <c r="AI34" i="1"/>
  <c r="AI33" i="1"/>
  <c r="AI31" i="1"/>
  <c r="AI30" i="1"/>
  <c r="AJ25" i="1"/>
  <c r="L34" i="1"/>
  <c r="M34" i="1"/>
  <c r="N34" i="1" s="1"/>
  <c r="J101" i="1"/>
  <c r="AD33" i="1"/>
  <c r="AD34" i="1"/>
  <c r="AD31" i="1"/>
  <c r="AD30" i="1"/>
  <c r="AD29" i="1"/>
  <c r="AE25" i="1"/>
  <c r="R101" i="1"/>
  <c r="R105" i="1"/>
  <c r="Y33" i="1"/>
  <c r="Y30" i="1"/>
  <c r="Y29" i="1"/>
  <c r="AA25" i="1"/>
  <c r="AB25" i="1" s="1"/>
  <c r="Y31" i="1"/>
  <c r="Z25" i="1"/>
  <c r="AL99" i="1"/>
  <c r="AL111" i="1" s="1"/>
  <c r="AM34" i="1"/>
  <c r="D33" i="1"/>
  <c r="D32" i="1"/>
  <c r="D30" i="1"/>
  <c r="D29" i="1"/>
  <c r="F25" i="1"/>
  <c r="G25" i="1" s="1"/>
  <c r="D34" i="1"/>
  <c r="D31" i="1"/>
  <c r="E25" i="1"/>
  <c r="D28" i="1"/>
  <c r="Y99" i="1" l="1"/>
  <c r="AA34" i="1"/>
  <c r="AB34" i="1" s="1"/>
  <c r="AD99" i="1"/>
  <c r="Z34" i="1"/>
  <c r="AF96" i="1"/>
  <c r="AE31" i="1"/>
  <c r="E30" i="1"/>
  <c r="F30" i="1"/>
  <c r="G30" i="1" s="1"/>
  <c r="Y98" i="1"/>
  <c r="AD98" i="1"/>
  <c r="AA33" i="1"/>
  <c r="AB33" i="1" s="1"/>
  <c r="Z33" i="1"/>
  <c r="E32" i="1"/>
  <c r="F32" i="1"/>
  <c r="Y94" i="1"/>
  <c r="AA29" i="1"/>
  <c r="AB29" i="1" s="1"/>
  <c r="Z29" i="1"/>
  <c r="AD94" i="1"/>
  <c r="AF94" i="1"/>
  <c r="AD36" i="1"/>
  <c r="AJ34" i="1"/>
  <c r="AI99" i="1"/>
  <c r="AO94" i="1"/>
  <c r="AP29" i="1"/>
  <c r="AO36" i="1"/>
  <c r="AP36" i="1" s="1"/>
  <c r="W111" i="1"/>
  <c r="AV34" i="1"/>
  <c r="AU99" i="1"/>
  <c r="AU111" i="1" s="1"/>
  <c r="Y95" i="1"/>
  <c r="Z30" i="1"/>
  <c r="AD95" i="1"/>
  <c r="AA30" i="1"/>
  <c r="AB30" i="1" s="1"/>
  <c r="AJ33" i="1"/>
  <c r="AI98" i="1"/>
  <c r="F34" i="1"/>
  <c r="G34" i="1" s="1"/>
  <c r="E34" i="1"/>
  <c r="AF98" i="1"/>
  <c r="E28" i="1"/>
  <c r="D36" i="1"/>
  <c r="F28" i="1"/>
  <c r="G28" i="1" s="1"/>
  <c r="F33" i="1"/>
  <c r="G33" i="1" s="1"/>
  <c r="E33" i="1"/>
  <c r="AF95" i="1"/>
  <c r="AI95" i="1"/>
  <c r="AJ30" i="1"/>
  <c r="AJ29" i="1"/>
  <c r="AI94" i="1"/>
  <c r="AI36" i="1"/>
  <c r="AJ36" i="1" s="1"/>
  <c r="W107" i="1"/>
  <c r="X95" i="1"/>
  <c r="AP33" i="1"/>
  <c r="AO98" i="1"/>
  <c r="AO110" i="1" s="1"/>
  <c r="AO99" i="1"/>
  <c r="AO111" i="1" s="1"/>
  <c r="AP34" i="1"/>
  <c r="AR101" i="1"/>
  <c r="AR106" i="1"/>
  <c r="X32" i="1"/>
  <c r="X28" i="1"/>
  <c r="AU96" i="1"/>
  <c r="AU108" i="1" s="1"/>
  <c r="AV31" i="1"/>
  <c r="AU94" i="1"/>
  <c r="AV29" i="1"/>
  <c r="AU36" i="1"/>
  <c r="AV36" i="1" s="1"/>
  <c r="F29" i="1"/>
  <c r="G29" i="1" s="1"/>
  <c r="E29" i="1"/>
  <c r="AJ31" i="1"/>
  <c r="AI96" i="1"/>
  <c r="AO96" i="1"/>
  <c r="AO108" i="1" s="1"/>
  <c r="AP31" i="1"/>
  <c r="W106" i="1"/>
  <c r="W101" i="1"/>
  <c r="AL106" i="1"/>
  <c r="AL101" i="1"/>
  <c r="L36" i="1"/>
  <c r="M36" i="1"/>
  <c r="N36" i="1" s="1"/>
  <c r="AV30" i="1"/>
  <c r="AU95" i="1"/>
  <c r="AU107" i="1" s="1"/>
  <c r="W108" i="1"/>
  <c r="Y96" i="1"/>
  <c r="AD96" i="1"/>
  <c r="AA31" i="1"/>
  <c r="AB31" i="1" s="1"/>
  <c r="Z31" i="1"/>
  <c r="F31" i="1"/>
  <c r="G31" i="1" s="1"/>
  <c r="E31" i="1"/>
  <c r="AF99" i="1"/>
  <c r="AO95" i="1"/>
  <c r="AO107" i="1" s="1"/>
  <c r="AP30" i="1"/>
  <c r="W110" i="1"/>
  <c r="X98" i="1"/>
  <c r="AV33" i="1"/>
  <c r="AU98" i="1"/>
  <c r="AU110" i="1" s="1"/>
  <c r="X36" i="1" l="1"/>
  <c r="Y28" i="1"/>
  <c r="AD108" i="1"/>
  <c r="F36" i="1"/>
  <c r="G36" i="1" s="1"/>
  <c r="E36" i="1"/>
  <c r="AD106" i="1"/>
  <c r="AD110" i="1"/>
  <c r="Y108" i="1"/>
  <c r="AU106" i="1"/>
  <c r="AU101" i="1"/>
  <c r="AD107" i="1"/>
  <c r="AE36" i="1"/>
  <c r="AE32" i="1"/>
  <c r="AE28" i="1"/>
  <c r="Y110" i="1"/>
  <c r="AF108" i="1"/>
  <c r="Y111" i="1"/>
  <c r="AE34" i="1"/>
  <c r="X97" i="1"/>
  <c r="X93" i="1"/>
  <c r="AI107" i="1"/>
  <c r="AE33" i="1"/>
  <c r="AI110" i="1"/>
  <c r="X99" i="1"/>
  <c r="AO106" i="1"/>
  <c r="AO101" i="1"/>
  <c r="AE29" i="1"/>
  <c r="AF111" i="1"/>
  <c r="X96" i="1"/>
  <c r="X94" i="1"/>
  <c r="AI108" i="1"/>
  <c r="AI106" i="1"/>
  <c r="AI101" i="1"/>
  <c r="AE30" i="1"/>
  <c r="AF110" i="1"/>
  <c r="Y107" i="1"/>
  <c r="AI111" i="1"/>
  <c r="AF106" i="1"/>
  <c r="AF101" i="1"/>
  <c r="Y106" i="1"/>
  <c r="AD111" i="1"/>
  <c r="AF107" i="1"/>
  <c r="Y93" i="1" l="1"/>
  <c r="AD93" i="1"/>
  <c r="Y36" i="1"/>
  <c r="AA28" i="1"/>
  <c r="AB28" i="1" s="1"/>
  <c r="Z28" i="1"/>
  <c r="X101" i="1"/>
  <c r="AD105" i="1" l="1"/>
  <c r="AD101" i="1"/>
  <c r="AE93" i="1" s="1"/>
  <c r="Y105" i="1"/>
  <c r="Y101" i="1"/>
  <c r="Z93" i="1" s="1"/>
  <c r="Z36" i="1"/>
  <c r="AA36" i="1"/>
  <c r="AB36" i="1" s="1"/>
  <c r="Z97" i="1" l="1"/>
  <c r="S97" i="1"/>
  <c r="S99" i="1"/>
  <c r="S94" i="1"/>
  <c r="S95" i="1"/>
  <c r="S96" i="1"/>
  <c r="S98" i="1"/>
  <c r="S93" i="1"/>
  <c r="Z95" i="1"/>
  <c r="Z96" i="1"/>
  <c r="Z98" i="1"/>
  <c r="Z99" i="1"/>
  <c r="Z94" i="1"/>
  <c r="AG93" i="1"/>
  <c r="AJ93" i="1"/>
  <c r="AE96" i="1"/>
  <c r="AE94" i="1"/>
  <c r="AE95" i="1"/>
  <c r="AG98" i="1"/>
  <c r="AE99" i="1"/>
  <c r="AJ95" i="1"/>
  <c r="AJ98" i="1"/>
  <c r="AJ94" i="1"/>
  <c r="AJ99" i="1"/>
  <c r="AG95" i="1"/>
  <c r="AE98" i="1"/>
  <c r="AG96" i="1"/>
  <c r="AG99" i="1"/>
  <c r="AJ96" i="1"/>
  <c r="AG94" i="1"/>
  <c r="AE101" i="1" l="1"/>
  <c r="S101" i="1"/>
  <c r="Z101" i="1"/>
  <c r="AJ101" i="1"/>
  <c r="AG101" i="1"/>
</calcChain>
</file>

<file path=xl/comments1.xml><?xml version="1.0" encoding="utf-8"?>
<comments xmlns="http://schemas.openxmlformats.org/spreadsheetml/2006/main">
  <authors>
    <author>Maureen Morrissey</author>
    <author>MORRISSEY, Maureen</author>
  </authors>
  <commentList>
    <comment ref="A1" authorId="0">
      <text>
        <r>
          <rPr>
            <b/>
            <sz val="12"/>
            <color indexed="81"/>
            <rFont val="Tahoma"/>
            <family val="2"/>
          </rPr>
          <t>PRINT ON LEGAL PAPER.</t>
        </r>
      </text>
    </comment>
    <comment ref="AI22" authorId="0">
      <text>
        <r>
          <rPr>
            <b/>
            <sz val="8"/>
            <color indexed="81"/>
            <rFont val="Tahoma"/>
            <family val="2"/>
          </rPr>
          <t>Maureen Morrissey:</t>
        </r>
        <r>
          <rPr>
            <sz val="8"/>
            <color indexed="81"/>
            <rFont val="Tahoma"/>
            <family val="2"/>
          </rPr>
          <t xml:space="preserve">
*Use $394,083 per A. Musoke 10/13/2011.
*Deduct $40,000 from Rep. Process for 2012 budget only. 2013 remains $394,083 per A. Musoke 9/13/2011.
*Changed from $341,800 to $394,083 9/1/2011 per A. Musoke.
*Changed from $391,500 to $341,800 per A. Musoke 8/29/2011.</t>
        </r>
      </text>
    </comment>
    <comment ref="AL22" authorId="1">
      <text>
        <r>
          <rPr>
            <b/>
            <sz val="9"/>
            <color indexed="81"/>
            <rFont val="Tahoma"/>
            <charset val="1"/>
          </rPr>
          <t>MORRISSEY: 
CHANGED FROM $394,083
TO $392,330 PER A. MUSOKE
9/28/2012.</t>
        </r>
      </text>
    </comment>
  </commentList>
</comments>
</file>

<file path=xl/sharedStrings.xml><?xml version="1.0" encoding="utf-8"?>
<sst xmlns="http://schemas.openxmlformats.org/spreadsheetml/2006/main" count="123" uniqueCount="74">
  <si>
    <t>Approved</t>
  </si>
  <si>
    <t>ACTUAL</t>
  </si>
  <si>
    <t>% of UM</t>
  </si>
  <si>
    <t>$ DIFF.</t>
  </si>
  <si>
    <t>% DIFF.</t>
  </si>
  <si>
    <t>APPROVED</t>
  </si>
  <si>
    <t>PROJECTED</t>
  </si>
  <si>
    <t>United Mission</t>
  </si>
  <si>
    <t>Less:</t>
  </si>
  <si>
    <t>Institutions - Kansas/Evergreen</t>
  </si>
  <si>
    <t>ABWM Love Gift - 15%</t>
  </si>
  <si>
    <t>1% - Uncommiteed Fund - MIF</t>
  </si>
  <si>
    <t>Region Return</t>
  </si>
  <si>
    <t>1% NET UM TO OGS</t>
  </si>
  <si>
    <t>National Portion - UM</t>
  </si>
  <si>
    <t xml:space="preserve"> </t>
  </si>
  <si>
    <t>Less - Fixed Allocations:</t>
  </si>
  <si>
    <t>American Baptist Personnel Services</t>
  </si>
  <si>
    <t>World Mission Support / MRD</t>
  </si>
  <si>
    <t>Orientation to American Baptist Life</t>
  </si>
  <si>
    <t>ABCIS</t>
  </si>
  <si>
    <t>ABCUSA Operating Reserve</t>
  </si>
  <si>
    <t>NA</t>
  </si>
  <si>
    <t>Representative Process</t>
  </si>
  <si>
    <t>Balance - National Portion UM</t>
  </si>
  <si>
    <t>Percentage Distribution:</t>
  </si>
  <si>
    <t>% NAT.</t>
  </si>
  <si>
    <t>OGS</t>
  </si>
  <si>
    <t>ABHMS</t>
  </si>
  <si>
    <t>AB Men</t>
  </si>
  <si>
    <t>International Ministires</t>
  </si>
  <si>
    <t>Career Centers</t>
  </si>
  <si>
    <t>ABHS</t>
  </si>
  <si>
    <t>Total</t>
  </si>
  <si>
    <r>
      <t>OTHER ABMS:</t>
    </r>
    <r>
      <rPr>
        <b/>
        <i/>
        <sz val="8"/>
        <rFont val="Arial"/>
        <family val="2"/>
      </rPr>
      <t xml:space="preserve"> (actual giving)</t>
    </r>
  </si>
  <si>
    <t>BIM WMO UNDIRECTED</t>
  </si>
  <si>
    <t>BIM WMO DIRECTED</t>
  </si>
  <si>
    <t>BIM SPECIFICS UNDIRECTED</t>
  </si>
  <si>
    <t>BIM SPECIFICS DIRECTED</t>
  </si>
  <si>
    <t>BIM TARGETED GIVING DIRECTED</t>
  </si>
  <si>
    <t>TOTAL BIM:</t>
  </si>
  <si>
    <t>BNM AFC PROMO EXP.</t>
  </si>
  <si>
    <t>BNM 2/3 NET AFC</t>
  </si>
  <si>
    <t>BNM SPECIFICS UNDIRECTED</t>
  </si>
  <si>
    <t>BNM SPECIFICS DIRECTED</t>
  </si>
  <si>
    <t>BNM TARGETED GIVING UNDIRECTED</t>
  </si>
  <si>
    <t>BNM TARGETED GIVING DIRECTED</t>
  </si>
  <si>
    <t>TOTAL BNM:</t>
  </si>
  <si>
    <t>REGION 1/3 NET AFC</t>
  </si>
  <si>
    <t>REGION OFFERING</t>
  </si>
  <si>
    <t>REGION SPECIFICS UNDIRECTED</t>
  </si>
  <si>
    <t>REGION SPECIFICS DIRECTED</t>
  </si>
  <si>
    <t>REGION TARGETED GIVING UNDIRECTED</t>
  </si>
  <si>
    <t>REGION TARGETED GIVING DIRECTED</t>
  </si>
  <si>
    <t>TOTAL REGION:</t>
  </si>
  <si>
    <t>OGS SPECIFICS UNDIRECTED</t>
  </si>
  <si>
    <t>OGS SPECIFICS DIRECTED</t>
  </si>
  <si>
    <t>OGS TARGETED GIVING UNDIRECTED</t>
  </si>
  <si>
    <t>OGS TARGETED GIVING DIRECTED</t>
  </si>
  <si>
    <t>TOTAL OGS:</t>
  </si>
  <si>
    <t>ABWM SPECIFICS UNDIRECTED</t>
  </si>
  <si>
    <t>ABWM SPECIFICS DIRECTED</t>
  </si>
  <si>
    <t>ABWM TARGETED GIVING DIRECTED</t>
  </si>
  <si>
    <t>TOTAL ABWM:</t>
  </si>
  <si>
    <t>MMBB RMMO OFFERING</t>
  </si>
  <si>
    <t>MMBB SPECIFICS UNDIRECTED</t>
  </si>
  <si>
    <t>TOTAL MMBB:</t>
  </si>
  <si>
    <t>ABHS SPECIFICS UNDIRECTED</t>
  </si>
  <si>
    <t>ABHS TARGETED GIVING UNDIRECTED</t>
  </si>
  <si>
    <t>TOTAL ABHS:</t>
  </si>
  <si>
    <t>AB MEN SPECIFICS UNDIRECTED</t>
  </si>
  <si>
    <t>Decrease in Distribution:</t>
  </si>
  <si>
    <t>National Ministries</t>
  </si>
  <si>
    <t>ABCUSA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</si>
</sst>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0%;[Red]\(#,##0.00%\)"/>
    <numFmt numFmtId="166" formatCode="&quot;$&quot;#,##0"/>
    <numFmt numFmtId="167" formatCode="0.0%"/>
    <numFmt numFmtId="168" formatCode="#,##0.000%;[Red]\(#,##0.000%\)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0" xfId="0" applyFont="1" applyFill="1" applyBorder="1"/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43" fontId="1" fillId="0" borderId="0" xfId="1" applyFont="1" applyFill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1" fillId="0" borderId="0" xfId="1" applyNumberFormat="1" applyFont="1" applyAlignment="1">
      <alignment horizontal="left" indent="1"/>
    </xf>
    <xf numFmtId="164" fontId="1" fillId="2" borderId="0" xfId="1" applyNumberFormat="1" applyFont="1" applyFill="1"/>
    <xf numFmtId="165" fontId="1" fillId="0" borderId="0" xfId="0" applyNumberFormat="1" applyFont="1" applyAlignment="1">
      <alignment horizontal="right"/>
    </xf>
    <xf numFmtId="38" fontId="1" fillId="0" borderId="0" xfId="1" applyNumberFormat="1" applyFont="1"/>
    <xf numFmtId="165" fontId="1" fillId="0" borderId="0" xfId="1" applyNumberFormat="1" applyFont="1"/>
    <xf numFmtId="165" fontId="1" fillId="3" borderId="0" xfId="0" applyNumberFormat="1" applyFont="1" applyFill="1" applyAlignment="1">
      <alignment horizontal="right"/>
    </xf>
    <xf numFmtId="164" fontId="1" fillId="0" borderId="0" xfId="1" applyNumberFormat="1" applyFont="1"/>
    <xf numFmtId="166" fontId="2" fillId="2" borderId="0" xfId="1" applyNumberFormat="1" applyFont="1" applyFill="1"/>
    <xf numFmtId="165" fontId="1" fillId="0" borderId="0" xfId="0" applyNumberFormat="1" applyFont="1"/>
    <xf numFmtId="164" fontId="1" fillId="0" borderId="0" xfId="1" applyNumberFormat="1" applyFont="1" applyFill="1"/>
    <xf numFmtId="0" fontId="1" fillId="3" borderId="0" xfId="0" applyFont="1" applyFill="1"/>
    <xf numFmtId="166" fontId="2" fillId="4" borderId="0" xfId="1" applyNumberFormat="1" applyFont="1" applyFill="1"/>
    <xf numFmtId="165" fontId="1" fillId="3" borderId="0" xfId="0" applyNumberFormat="1" applyFont="1" applyFill="1" applyBorder="1"/>
    <xf numFmtId="166" fontId="2" fillId="5" borderId="0" xfId="1" applyNumberFormat="1" applyFont="1" applyFill="1"/>
    <xf numFmtId="166" fontId="2" fillId="6" borderId="0" xfId="1" applyNumberFormat="1" applyFont="1" applyFill="1"/>
    <xf numFmtId="164" fontId="1" fillId="4" borderId="0" xfId="1" applyNumberFormat="1" applyFont="1" applyFill="1"/>
    <xf numFmtId="164" fontId="1" fillId="5" borderId="0" xfId="1" applyNumberFormat="1" applyFont="1" applyFill="1"/>
    <xf numFmtId="164" fontId="1" fillId="6" borderId="0" xfId="1" applyNumberFormat="1" applyFont="1" applyFill="1"/>
    <xf numFmtId="0" fontId="1" fillId="0" borderId="0" xfId="0" applyFont="1" applyAlignment="1">
      <alignment horizontal="left" indent="1"/>
    </xf>
    <xf numFmtId="167" fontId="1" fillId="0" borderId="0" xfId="2" applyNumberFormat="1" applyFont="1" applyAlignment="1">
      <alignment horizontal="right"/>
    </xf>
    <xf numFmtId="43" fontId="1" fillId="3" borderId="0" xfId="0" applyNumberFormat="1" applyFont="1" applyFill="1"/>
    <xf numFmtId="165" fontId="1" fillId="0" borderId="1" xfId="2" applyNumberFormat="1" applyFont="1" applyBorder="1" applyAlignment="1">
      <alignment horizontal="right"/>
    </xf>
    <xf numFmtId="165" fontId="1" fillId="3" borderId="0" xfId="2" applyNumberFormat="1" applyFont="1" applyFill="1" applyAlignment="1">
      <alignment horizontal="right"/>
    </xf>
    <xf numFmtId="167" fontId="1" fillId="0" borderId="0" xfId="2" applyNumberFormat="1" applyFont="1" applyAlignment="1">
      <alignment horizontal="right" indent="1"/>
    </xf>
    <xf numFmtId="164" fontId="1" fillId="0" borderId="0" xfId="1" applyNumberFormat="1" applyFont="1" applyAlignment="1">
      <alignment horizontal="right"/>
    </xf>
    <xf numFmtId="164" fontId="1" fillId="2" borderId="0" xfId="1" applyNumberFormat="1" applyFont="1" applyFill="1" applyAlignment="1">
      <alignment horizontal="right"/>
    </xf>
    <xf numFmtId="165" fontId="1" fillId="0" borderId="1" xfId="0" applyNumberFormat="1" applyFont="1" applyBorder="1" applyAlignment="1">
      <alignment horizontal="right"/>
    </xf>
    <xf numFmtId="38" fontId="1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65" fontId="1" fillId="0" borderId="0" xfId="2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7" fontId="1" fillId="3" borderId="0" xfId="2" applyNumberFormat="1" applyFont="1" applyFill="1" applyAlignment="1">
      <alignment horizontal="right"/>
    </xf>
    <xf numFmtId="164" fontId="1" fillId="4" borderId="0" xfId="1" applyNumberFormat="1" applyFont="1" applyFill="1" applyAlignment="1">
      <alignment horizontal="right"/>
    </xf>
    <xf numFmtId="165" fontId="1" fillId="3" borderId="0" xfId="2" applyNumberFormat="1" applyFont="1" applyFill="1" applyBorder="1" applyAlignment="1">
      <alignment horizontal="right"/>
    </xf>
    <xf numFmtId="164" fontId="1" fillId="5" borderId="0" xfId="1" applyNumberFormat="1" applyFont="1" applyFill="1" applyAlignment="1">
      <alignment horizontal="right"/>
    </xf>
    <xf numFmtId="164" fontId="1" fillId="6" borderId="0" xfId="1" applyNumberFormat="1" applyFont="1" applyFill="1" applyAlignment="1">
      <alignment horizontal="right"/>
    </xf>
    <xf numFmtId="0" fontId="5" fillId="0" borderId="0" xfId="0" applyFont="1" applyAlignment="1">
      <alignment horizontal="left" indent="1"/>
    </xf>
    <xf numFmtId="164" fontId="5" fillId="0" borderId="0" xfId="1" applyNumberFormat="1" applyFont="1" applyAlignment="1">
      <alignment horizontal="left" indent="1"/>
    </xf>
    <xf numFmtId="167" fontId="5" fillId="0" borderId="0" xfId="2" applyNumberFormat="1" applyFont="1" applyAlignment="1">
      <alignment horizontal="right" indent="1"/>
    </xf>
    <xf numFmtId="164" fontId="5" fillId="2" borderId="0" xfId="1" applyNumberFormat="1" applyFont="1" applyFill="1"/>
    <xf numFmtId="165" fontId="5" fillId="0" borderId="1" xfId="2" applyNumberFormat="1" applyFont="1" applyBorder="1" applyAlignment="1">
      <alignment horizontal="right"/>
    </xf>
    <xf numFmtId="38" fontId="5" fillId="0" borderId="0" xfId="1" applyNumberFormat="1" applyFont="1"/>
    <xf numFmtId="165" fontId="5" fillId="0" borderId="0" xfId="1" applyNumberFormat="1" applyFont="1"/>
    <xf numFmtId="165" fontId="5" fillId="3" borderId="0" xfId="2" applyNumberFormat="1" applyFont="1" applyFill="1" applyAlignment="1">
      <alignment horizontal="right"/>
    </xf>
    <xf numFmtId="164" fontId="5" fillId="0" borderId="0" xfId="1" applyNumberFormat="1" applyFont="1"/>
    <xf numFmtId="165" fontId="5" fillId="0" borderId="1" xfId="0" applyNumberFormat="1" applyFont="1" applyBorder="1"/>
    <xf numFmtId="165" fontId="5" fillId="0" borderId="1" xfId="2" applyNumberFormat="1" applyFont="1" applyBorder="1" applyAlignment="1"/>
    <xf numFmtId="43" fontId="5" fillId="0" borderId="0" xfId="1" applyFont="1" applyFill="1"/>
    <xf numFmtId="167" fontId="5" fillId="3" borderId="0" xfId="2" applyNumberFormat="1" applyFont="1" applyFill="1" applyAlignment="1">
      <alignment horizontal="right" indent="1"/>
    </xf>
    <xf numFmtId="164" fontId="5" fillId="4" borderId="0" xfId="1" applyNumberFormat="1" applyFont="1" applyFill="1"/>
    <xf numFmtId="165" fontId="5" fillId="0" borderId="0" xfId="2" applyNumberFormat="1" applyFont="1" applyAlignment="1"/>
    <xf numFmtId="165" fontId="5" fillId="3" borderId="0" xfId="2" applyNumberFormat="1" applyFont="1" applyFill="1" applyBorder="1" applyAlignment="1">
      <alignment horizontal="right" indent="1"/>
    </xf>
    <xf numFmtId="164" fontId="5" fillId="5" borderId="0" xfId="1" applyNumberFormat="1" applyFont="1" applyFill="1"/>
    <xf numFmtId="165" fontId="5" fillId="0" borderId="0" xfId="0" applyNumberFormat="1" applyFont="1"/>
    <xf numFmtId="164" fontId="5" fillId="6" borderId="0" xfId="1" applyNumberFormat="1" applyFont="1" applyFill="1"/>
    <xf numFmtId="0" fontId="5" fillId="0" borderId="0" xfId="0" applyFont="1"/>
    <xf numFmtId="164" fontId="1" fillId="0" borderId="2" xfId="1" applyNumberFormat="1" applyFont="1" applyBorder="1" applyAlignment="1">
      <alignment horizontal="left" indent="1"/>
    </xf>
    <xf numFmtId="9" fontId="1" fillId="0" borderId="0" xfId="2" applyFont="1"/>
    <xf numFmtId="164" fontId="1" fillId="2" borderId="2" xfId="1" applyNumberFormat="1" applyFont="1" applyFill="1" applyBorder="1"/>
    <xf numFmtId="165" fontId="1" fillId="0" borderId="2" xfId="2" applyNumberFormat="1" applyFont="1" applyBorder="1" applyAlignment="1">
      <alignment horizontal="right"/>
    </xf>
    <xf numFmtId="38" fontId="1" fillId="0" borderId="2" xfId="1" applyNumberFormat="1" applyFont="1" applyBorder="1"/>
    <xf numFmtId="165" fontId="1" fillId="0" borderId="2" xfId="1" applyNumberFormat="1" applyFont="1" applyBorder="1"/>
    <xf numFmtId="164" fontId="1" fillId="0" borderId="2" xfId="1" applyNumberFormat="1" applyFont="1" applyBorder="1"/>
    <xf numFmtId="165" fontId="1" fillId="0" borderId="2" xfId="0" applyNumberFormat="1" applyFont="1" applyBorder="1"/>
    <xf numFmtId="165" fontId="1" fillId="0" borderId="1" xfId="0" applyNumberFormat="1" applyFont="1" applyBorder="1"/>
    <xf numFmtId="164" fontId="1" fillId="0" borderId="2" xfId="1" applyNumberFormat="1" applyFont="1" applyFill="1" applyBorder="1"/>
    <xf numFmtId="167" fontId="1" fillId="0" borderId="0" xfId="0" applyNumberFormat="1" applyFont="1"/>
    <xf numFmtId="164" fontId="1" fillId="4" borderId="2" xfId="1" applyNumberFormat="1" applyFont="1" applyFill="1" applyBorder="1"/>
    <xf numFmtId="164" fontId="1" fillId="5" borderId="2" xfId="1" applyNumberFormat="1" applyFont="1" applyFill="1" applyBorder="1"/>
    <xf numFmtId="164" fontId="1" fillId="6" borderId="2" xfId="1" applyNumberFormat="1" applyFont="1" applyFill="1" applyBorder="1"/>
    <xf numFmtId="0" fontId="1" fillId="0" borderId="0" xfId="0" applyFont="1" applyAlignment="1">
      <alignment horizontal="left"/>
    </xf>
    <xf numFmtId="165" fontId="1" fillId="3" borderId="0" xfId="1" applyNumberFormat="1" applyFont="1" applyFill="1"/>
    <xf numFmtId="165" fontId="1" fillId="3" borderId="0" xfId="1" applyNumberFormat="1" applyFont="1" applyFill="1" applyBorder="1"/>
    <xf numFmtId="0" fontId="1" fillId="0" borderId="0" xfId="0" applyFont="1" applyBorder="1" applyAlignment="1">
      <alignment horizontal="left" indent="1"/>
    </xf>
    <xf numFmtId="164" fontId="1" fillId="0" borderId="0" xfId="1" applyNumberFormat="1" applyFont="1" applyBorder="1" applyAlignment="1">
      <alignment horizontal="left" indent="1"/>
    </xf>
    <xf numFmtId="0" fontId="1" fillId="0" borderId="0" xfId="0" applyFont="1" applyBorder="1"/>
    <xf numFmtId="164" fontId="1" fillId="2" borderId="0" xfId="1" applyNumberFormat="1" applyFont="1" applyFill="1" applyBorder="1"/>
    <xf numFmtId="165" fontId="1" fillId="0" borderId="0" xfId="0" applyNumberFormat="1" applyFont="1" applyBorder="1" applyAlignment="1">
      <alignment horizontal="right"/>
    </xf>
    <xf numFmtId="38" fontId="1" fillId="0" borderId="0" xfId="1" applyNumberFormat="1" applyFont="1" applyBorder="1"/>
    <xf numFmtId="165" fontId="1" fillId="0" borderId="0" xfId="1" applyNumberFormat="1" applyFont="1" applyBorder="1"/>
    <xf numFmtId="165" fontId="1" fillId="3" borderId="0" xfId="0" applyNumberFormat="1" applyFont="1" applyFill="1" applyBorder="1" applyAlignment="1">
      <alignment horizontal="right"/>
    </xf>
    <xf numFmtId="164" fontId="1" fillId="0" borderId="0" xfId="1" applyNumberFormat="1" applyFont="1" applyBorder="1"/>
    <xf numFmtId="165" fontId="1" fillId="0" borderId="0" xfId="0" applyNumberFormat="1" applyFont="1" applyBorder="1"/>
    <xf numFmtId="164" fontId="1" fillId="0" borderId="0" xfId="1" applyNumberFormat="1" applyFont="1" applyFill="1" applyBorder="1"/>
    <xf numFmtId="165" fontId="1" fillId="0" borderId="0" xfId="1" applyNumberFormat="1" applyFont="1" applyBorder="1" applyAlignment="1">
      <alignment horizontal="right"/>
    </xf>
    <xf numFmtId="164" fontId="1" fillId="4" borderId="0" xfId="1" applyNumberFormat="1" applyFont="1" applyFill="1" applyBorder="1"/>
    <xf numFmtId="164" fontId="1" fillId="5" borderId="0" xfId="1" applyNumberFormat="1" applyFont="1" applyFill="1" applyBorder="1"/>
    <xf numFmtId="164" fontId="1" fillId="6" borderId="0" xfId="1" applyNumberFormat="1" applyFont="1" applyFill="1" applyBorder="1"/>
    <xf numFmtId="0" fontId="1" fillId="0" borderId="0" xfId="1" applyNumberFormat="1" applyFont="1" applyBorder="1" applyAlignment="1">
      <alignment horizontal="right"/>
    </xf>
    <xf numFmtId="164" fontId="1" fillId="7" borderId="0" xfId="1" applyNumberFormat="1" applyFont="1" applyFill="1" applyBorder="1"/>
    <xf numFmtId="165" fontId="1" fillId="7" borderId="0" xfId="0" applyNumberFormat="1" applyFont="1" applyFill="1"/>
    <xf numFmtId="165" fontId="1" fillId="7" borderId="0" xfId="1" applyNumberFormat="1" applyFont="1" applyFill="1" applyBorder="1"/>
    <xf numFmtId="164" fontId="1" fillId="0" borderId="1" xfId="1" applyNumberFormat="1" applyFont="1" applyBorder="1" applyAlignment="1">
      <alignment horizontal="left" indent="1"/>
    </xf>
    <xf numFmtId="164" fontId="1" fillId="2" borderId="1" xfId="1" applyNumberFormat="1" applyFont="1" applyFill="1" applyBorder="1"/>
    <xf numFmtId="38" fontId="1" fillId="0" borderId="1" xfId="1" applyNumberFormat="1" applyFont="1" applyBorder="1"/>
    <xf numFmtId="165" fontId="1" fillId="0" borderId="1" xfId="1" applyNumberFormat="1" applyFont="1" applyBorder="1"/>
    <xf numFmtId="164" fontId="1" fillId="0" borderId="1" xfId="1" applyNumberFormat="1" applyFont="1" applyBorder="1"/>
    <xf numFmtId="164" fontId="1" fillId="0" borderId="1" xfId="1" applyNumberFormat="1" applyFont="1" applyFill="1" applyBorder="1"/>
    <xf numFmtId="165" fontId="1" fillId="0" borderId="1" xfId="1" applyNumberFormat="1" applyFont="1" applyBorder="1" applyAlignment="1">
      <alignment horizontal="right"/>
    </xf>
    <xf numFmtId="164" fontId="1" fillId="4" borderId="1" xfId="1" applyNumberFormat="1" applyFont="1" applyFill="1" applyBorder="1"/>
    <xf numFmtId="165" fontId="1" fillId="0" borderId="3" xfId="1" applyNumberFormat="1" applyFont="1" applyBorder="1"/>
    <xf numFmtId="164" fontId="1" fillId="5" borderId="1" xfId="1" applyNumberFormat="1" applyFont="1" applyFill="1" applyBorder="1"/>
    <xf numFmtId="164" fontId="1" fillId="6" borderId="1" xfId="1" applyNumberFormat="1" applyFont="1" applyFill="1" applyBorder="1"/>
    <xf numFmtId="164" fontId="1" fillId="0" borderId="4" xfId="1" applyNumberFormat="1" applyFont="1" applyBorder="1" applyAlignment="1">
      <alignment horizontal="left" indent="1"/>
    </xf>
    <xf numFmtId="164" fontId="1" fillId="2" borderId="4" xfId="1" applyNumberFormat="1" applyFont="1" applyFill="1" applyBorder="1"/>
    <xf numFmtId="165" fontId="1" fillId="0" borderId="4" xfId="0" applyNumberFormat="1" applyFont="1" applyBorder="1" applyAlignment="1">
      <alignment horizontal="right"/>
    </xf>
    <xf numFmtId="38" fontId="1" fillId="0" borderId="4" xfId="1" applyNumberFormat="1" applyFont="1" applyBorder="1"/>
    <xf numFmtId="165" fontId="1" fillId="0" borderId="4" xfId="1" applyNumberFormat="1" applyFon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164" fontId="1" fillId="0" borderId="4" xfId="1" applyNumberFormat="1" applyFont="1" applyFill="1" applyBorder="1"/>
    <xf numFmtId="164" fontId="1" fillId="4" borderId="4" xfId="1" applyNumberFormat="1" applyFont="1" applyFill="1" applyBorder="1"/>
    <xf numFmtId="164" fontId="1" fillId="5" borderId="4" xfId="1" applyNumberFormat="1" applyFont="1" applyFill="1" applyBorder="1"/>
    <xf numFmtId="164" fontId="1" fillId="6" borderId="4" xfId="1" applyNumberFormat="1" applyFont="1" applyFill="1" applyBorder="1"/>
    <xf numFmtId="38" fontId="1" fillId="0" borderId="0" xfId="0" applyNumberFormat="1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10" fontId="1" fillId="0" borderId="0" xfId="2" applyNumberFormat="1" applyFont="1"/>
    <xf numFmtId="165" fontId="1" fillId="0" borderId="0" xfId="2" applyNumberFormat="1" applyFont="1"/>
    <xf numFmtId="10" fontId="6" fillId="0" borderId="0" xfId="2" applyNumberFormat="1" applyFont="1"/>
    <xf numFmtId="165" fontId="6" fillId="0" borderId="0" xfId="2" applyNumberFormat="1" applyFont="1" applyAlignment="1">
      <alignment horizontal="right"/>
    </xf>
    <xf numFmtId="10" fontId="6" fillId="3" borderId="0" xfId="2" applyNumberFormat="1" applyFont="1" applyFill="1"/>
    <xf numFmtId="165" fontId="6" fillId="0" borderId="0" xfId="2" applyNumberFormat="1" applyFont="1"/>
    <xf numFmtId="165" fontId="6" fillId="3" borderId="0" xfId="2" applyNumberFormat="1" applyFont="1" applyFill="1" applyBorder="1"/>
    <xf numFmtId="168" fontId="1" fillId="0" borderId="0" xfId="0" applyNumberFormat="1" applyFont="1"/>
    <xf numFmtId="10" fontId="1" fillId="0" borderId="0" xfId="2" applyNumberFormat="1" applyFont="1" applyBorder="1"/>
    <xf numFmtId="165" fontId="1" fillId="0" borderId="0" xfId="2" applyNumberFormat="1" applyFont="1" applyBorder="1" applyAlignment="1">
      <alignment horizontal="right"/>
    </xf>
    <xf numFmtId="43" fontId="1" fillId="2" borderId="0" xfId="1" applyFont="1" applyFill="1" applyBorder="1"/>
    <xf numFmtId="165" fontId="1" fillId="0" borderId="0" xfId="2" applyNumberFormat="1" applyFont="1" applyBorder="1"/>
    <xf numFmtId="43" fontId="1" fillId="0" borderId="0" xfId="1" applyFont="1" applyBorder="1"/>
    <xf numFmtId="43" fontId="1" fillId="0" borderId="0" xfId="1" applyFont="1" applyFill="1" applyBorder="1"/>
    <xf numFmtId="10" fontId="6" fillId="0" borderId="0" xfId="2" applyNumberFormat="1" applyFont="1" applyBorder="1"/>
    <xf numFmtId="165" fontId="6" fillId="0" borderId="0" xfId="2" applyNumberFormat="1" applyFont="1" applyBorder="1" applyAlignment="1">
      <alignment horizontal="right"/>
    </xf>
    <xf numFmtId="10" fontId="6" fillId="3" borderId="0" xfId="2" applyNumberFormat="1" applyFont="1" applyFill="1" applyBorder="1"/>
    <xf numFmtId="43" fontId="1" fillId="4" borderId="0" xfId="1" applyFont="1" applyFill="1" applyBorder="1"/>
    <xf numFmtId="165" fontId="6" fillId="0" borderId="0" xfId="2" applyNumberFormat="1" applyFont="1" applyBorder="1"/>
    <xf numFmtId="43" fontId="1" fillId="5" borderId="0" xfId="1" applyFont="1" applyFill="1" applyBorder="1"/>
    <xf numFmtId="43" fontId="1" fillId="6" borderId="0" xfId="1" applyFont="1" applyFill="1" applyBorder="1"/>
    <xf numFmtId="10" fontId="1" fillId="0" borderId="1" xfId="2" applyNumberFormat="1" applyFont="1" applyBorder="1"/>
    <xf numFmtId="165" fontId="1" fillId="3" borderId="1" xfId="2" applyNumberFormat="1" applyFont="1" applyFill="1" applyBorder="1" applyAlignment="1">
      <alignment horizontal="right"/>
    </xf>
    <xf numFmtId="165" fontId="1" fillId="0" borderId="1" xfId="2" applyNumberFormat="1" applyFont="1" applyBorder="1"/>
    <xf numFmtId="10" fontId="6" fillId="0" borderId="1" xfId="2" applyNumberFormat="1" applyFont="1" applyBorder="1"/>
    <xf numFmtId="165" fontId="6" fillId="0" borderId="1" xfId="2" applyNumberFormat="1" applyFont="1" applyBorder="1" applyAlignment="1">
      <alignment horizontal="right"/>
    </xf>
    <xf numFmtId="10" fontId="6" fillId="3" borderId="1" xfId="2" applyNumberFormat="1" applyFont="1" applyFill="1" applyBorder="1"/>
    <xf numFmtId="165" fontId="6" fillId="0" borderId="1" xfId="2" applyNumberFormat="1" applyFont="1" applyBorder="1"/>
    <xf numFmtId="10" fontId="1" fillId="0" borderId="0" xfId="2" applyNumberFormat="1" applyFont="1" applyAlignment="1">
      <alignment horizontal="right"/>
    </xf>
    <xf numFmtId="10" fontId="1" fillId="3" borderId="0" xfId="2" applyNumberFormat="1" applyFont="1" applyFill="1" applyAlignment="1">
      <alignment horizontal="right"/>
    </xf>
    <xf numFmtId="10" fontId="1" fillId="0" borderId="4" xfId="2" applyNumberFormat="1" applyFont="1" applyBorder="1"/>
    <xf numFmtId="165" fontId="1" fillId="0" borderId="4" xfId="2" applyNumberFormat="1" applyFont="1" applyBorder="1" applyAlignment="1">
      <alignment horizontal="right"/>
    </xf>
    <xf numFmtId="38" fontId="1" fillId="0" borderId="4" xfId="0" applyNumberFormat="1" applyFont="1" applyBorder="1"/>
    <xf numFmtId="165" fontId="1" fillId="3" borderId="4" xfId="2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5" fontId="1" fillId="0" borderId="4" xfId="2" applyNumberFormat="1" applyFont="1" applyBorder="1"/>
    <xf numFmtId="164" fontId="1" fillId="0" borderId="4" xfId="0" applyNumberFormat="1" applyFont="1" applyBorder="1"/>
    <xf numFmtId="164" fontId="1" fillId="0" borderId="4" xfId="0" applyNumberFormat="1" applyFont="1" applyFill="1" applyBorder="1"/>
    <xf numFmtId="10" fontId="1" fillId="3" borderId="4" xfId="2" applyNumberFormat="1" applyFont="1" applyFill="1" applyBorder="1"/>
    <xf numFmtId="164" fontId="1" fillId="4" borderId="4" xfId="0" applyNumberFormat="1" applyFont="1" applyFill="1" applyBorder="1"/>
    <xf numFmtId="164" fontId="1" fillId="5" borderId="4" xfId="0" applyNumberFormat="1" applyFont="1" applyFill="1" applyBorder="1"/>
    <xf numFmtId="164" fontId="1" fillId="6" borderId="4" xfId="0" applyNumberFormat="1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right"/>
    </xf>
    <xf numFmtId="164" fontId="1" fillId="8" borderId="0" xfId="1" applyNumberFormat="1" applyFont="1" applyFill="1"/>
    <xf numFmtId="43" fontId="1" fillId="8" borderId="0" xfId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7" fillId="9" borderId="0" xfId="0" applyFont="1" applyFill="1"/>
    <xf numFmtId="0" fontId="1" fillId="9" borderId="0" xfId="0" applyFont="1" applyFill="1"/>
    <xf numFmtId="0" fontId="7" fillId="9" borderId="0" xfId="0" applyFont="1" applyFill="1" applyAlignment="1">
      <alignment horizontal="center"/>
    </xf>
    <xf numFmtId="0" fontId="1" fillId="9" borderId="0" xfId="0" applyFont="1" applyFill="1" applyAlignment="1">
      <alignment horizontal="right"/>
    </xf>
    <xf numFmtId="164" fontId="1" fillId="9" borderId="0" xfId="1" applyNumberFormat="1" applyFont="1" applyFill="1"/>
    <xf numFmtId="0" fontId="2" fillId="9" borderId="0" xfId="0" applyFont="1" applyFill="1" applyAlignment="1">
      <alignment horizontal="center"/>
    </xf>
    <xf numFmtId="43" fontId="1" fillId="9" borderId="0" xfId="1" applyFont="1" applyFill="1"/>
    <xf numFmtId="0" fontId="1" fillId="0" borderId="0" xfId="0" applyFont="1" applyFill="1" applyAlignment="1">
      <alignment horizontal="left" indent="1"/>
    </xf>
    <xf numFmtId="6" fontId="1" fillId="2" borderId="0" xfId="0" applyNumberFormat="1" applyFont="1" applyFill="1"/>
    <xf numFmtId="6" fontId="1" fillId="0" borderId="0" xfId="0" applyNumberFormat="1" applyFont="1" applyFill="1" applyAlignment="1">
      <alignment horizontal="right"/>
    </xf>
    <xf numFmtId="6" fontId="1" fillId="0" borderId="0" xfId="0" applyNumberFormat="1" applyFont="1" applyFill="1"/>
    <xf numFmtId="6" fontId="1" fillId="0" borderId="0" xfId="1" applyNumberFormat="1" applyFont="1" applyFill="1"/>
    <xf numFmtId="165" fontId="1" fillId="0" borderId="0" xfId="0" applyNumberFormat="1" applyFont="1" applyFill="1"/>
    <xf numFmtId="0" fontId="2" fillId="0" borderId="5" xfId="0" applyFont="1" applyFill="1" applyBorder="1" applyAlignment="1">
      <alignment horizontal="right" indent="1"/>
    </xf>
    <xf numFmtId="0" fontId="2" fillId="0" borderId="6" xfId="0" applyFont="1" applyFill="1" applyBorder="1"/>
    <xf numFmtId="6" fontId="2" fillId="2" borderId="6" xfId="0" applyNumberFormat="1" applyFont="1" applyFill="1" applyBorder="1"/>
    <xf numFmtId="6" fontId="2" fillId="0" borderId="6" xfId="0" applyNumberFormat="1" applyFont="1" applyFill="1" applyBorder="1" applyAlignment="1">
      <alignment horizontal="right"/>
    </xf>
    <xf numFmtId="6" fontId="2" fillId="0" borderId="6" xfId="0" applyNumberFormat="1" applyFont="1" applyFill="1" applyBorder="1"/>
    <xf numFmtId="6" fontId="2" fillId="0" borderId="6" xfId="1" applyNumberFormat="1" applyFont="1" applyFill="1" applyBorder="1"/>
    <xf numFmtId="165" fontId="2" fillId="0" borderId="6" xfId="0" applyNumberFormat="1" applyFont="1" applyFill="1" applyBorder="1"/>
    <xf numFmtId="6" fontId="2" fillId="2" borderId="7" xfId="0" applyNumberFormat="1" applyFont="1" applyFill="1" applyBorder="1"/>
    <xf numFmtId="6" fontId="2" fillId="2" borderId="6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left" indent="1"/>
    </xf>
    <xf numFmtId="0" fontId="1" fillId="0" borderId="6" xfId="0" applyFont="1" applyFill="1" applyBorder="1"/>
    <xf numFmtId="6" fontId="1" fillId="2" borderId="6" xfId="0" applyNumberFormat="1" applyFont="1" applyFill="1" applyBorder="1"/>
    <xf numFmtId="6" fontId="1" fillId="0" borderId="6" xfId="0" applyNumberFormat="1" applyFont="1" applyFill="1" applyBorder="1" applyAlignment="1">
      <alignment horizontal="right"/>
    </xf>
    <xf numFmtId="6" fontId="1" fillId="0" borderId="6" xfId="0" applyNumberFormat="1" applyFont="1" applyFill="1" applyBorder="1"/>
    <xf numFmtId="6" fontId="1" fillId="0" borderId="6" xfId="1" applyNumberFormat="1" applyFont="1" applyFill="1" applyBorder="1"/>
    <xf numFmtId="165" fontId="1" fillId="0" borderId="6" xfId="0" applyNumberFormat="1" applyFont="1" applyFill="1" applyBorder="1"/>
    <xf numFmtId="6" fontId="1" fillId="2" borderId="7" xfId="0" applyNumberFormat="1" applyFont="1" applyFill="1" applyBorder="1"/>
    <xf numFmtId="0" fontId="2" fillId="0" borderId="8" xfId="0" applyFont="1" applyBorder="1"/>
    <xf numFmtId="43" fontId="1" fillId="0" borderId="0" xfId="1" applyFont="1"/>
    <xf numFmtId="164" fontId="1" fillId="2" borderId="0" xfId="0" applyNumberFormat="1" applyFont="1" applyFill="1"/>
    <xf numFmtId="164" fontId="1" fillId="0" borderId="0" xfId="0" applyNumberFormat="1" applyFont="1"/>
    <xf numFmtId="164" fontId="1" fillId="2" borderId="4" xfId="1" applyNumberFormat="1" applyFont="1" applyFill="1" applyBorder="1" applyAlignment="1">
      <alignment horizontal="left" indent="1"/>
    </xf>
    <xf numFmtId="164" fontId="1" fillId="0" borderId="4" xfId="1" applyNumberFormat="1" applyFont="1" applyBorder="1" applyAlignment="1">
      <alignment horizontal="right"/>
    </xf>
    <xf numFmtId="164" fontId="1" fillId="3" borderId="4" xfId="1" applyNumberFormat="1" applyFont="1" applyFill="1" applyBorder="1" applyAlignment="1">
      <alignment horizontal="right"/>
    </xf>
    <xf numFmtId="9" fontId="1" fillId="0" borderId="4" xfId="2" applyFont="1" applyBorder="1" applyAlignment="1">
      <alignment horizontal="left" indent="1"/>
    </xf>
    <xf numFmtId="10" fontId="1" fillId="2" borderId="0" xfId="2" applyNumberFormat="1" applyFont="1" applyFill="1"/>
    <xf numFmtId="10" fontId="1" fillId="0" borderId="0" xfId="0" applyNumberFormat="1" applyFont="1"/>
    <xf numFmtId="10" fontId="1" fillId="0" borderId="0" xfId="0" applyNumberFormat="1" applyFont="1" applyBorder="1"/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cobb\Local%20Settings\Temporary%20Internet%20Files\Content.Outlook\QUML06JE\UM%20DISTRIBUTION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WORKING (2)"/>
      <sheetName val="WORKING with APPROVED"/>
      <sheetName val="WORKING with ACTUAL"/>
      <sheetName val="WORKING - SUMMARY"/>
      <sheetName val="2011 UM PROJECTED"/>
      <sheetName val="2012 UM PROJECTED"/>
      <sheetName val="UMD DESIGNATIONS"/>
      <sheetName val="DISTRIBUTION TO NAT'L PARTNERS"/>
      <sheetName val="2010 actual"/>
      <sheetName val="2010 LESS UMD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E39">
            <v>10165000</v>
          </cell>
          <cell r="F39">
            <v>306062.72130000003</v>
          </cell>
          <cell r="G39">
            <v>77300.25</v>
          </cell>
          <cell r="H39">
            <v>101649.99999999999</v>
          </cell>
          <cell r="J39">
            <v>6562321.9475004161</v>
          </cell>
          <cell r="K39">
            <v>3015.9207103867402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Z114"/>
  <sheetViews>
    <sheetView tabSelected="1" zoomScaleNormal="100" workbookViewId="0">
      <pane xSplit="1" ySplit="2" topLeftCell="Y3" activePane="bottomRight" state="frozen"/>
      <selection activeCell="Z29" sqref="Z29"/>
      <selection pane="topRight" activeCell="Z29" sqref="Z29"/>
      <selection pane="bottomLeft" activeCell="Z29" sqref="Z29"/>
      <selection pane="bottomRight" activeCell="AH17" sqref="AH17"/>
    </sheetView>
  </sheetViews>
  <sheetFormatPr defaultRowHeight="11.25" x14ac:dyDescent="0.2"/>
  <cols>
    <col min="1" max="1" width="31.7109375" style="1" bestFit="1" customWidth="1"/>
    <col min="2" max="2" width="11.5703125" style="1" hidden="1" customWidth="1"/>
    <col min="3" max="3" width="7.140625" style="1" hidden="1" customWidth="1"/>
    <col min="4" max="4" width="11.5703125" style="1" hidden="1" customWidth="1"/>
    <col min="5" max="5" width="7.28515625" style="17" hidden="1" customWidth="1"/>
    <col min="6" max="6" width="9" style="1" hidden="1" customWidth="1"/>
    <col min="7" max="7" width="7.42578125" style="1" hidden="1" customWidth="1"/>
    <col min="8" max="8" width="3.7109375" style="17" hidden="1" customWidth="1"/>
    <col min="9" max="9" width="9.85546875" style="1" hidden="1" customWidth="1"/>
    <col min="10" max="10" width="7.140625" style="1" hidden="1" customWidth="1"/>
    <col min="11" max="11" width="11.5703125" style="1" hidden="1" customWidth="1"/>
    <col min="12" max="12" width="7.28515625" style="17" hidden="1" customWidth="1"/>
    <col min="13" max="13" width="8.5703125" style="1" hidden="1" customWidth="1"/>
    <col min="14" max="14" width="8.42578125" style="1" hidden="1" customWidth="1"/>
    <col min="15" max="15" width="3.7109375" style="17" hidden="1" customWidth="1"/>
    <col min="16" max="16" width="9.85546875" style="1" hidden="1" customWidth="1"/>
    <col min="17" max="17" width="7.140625" style="1" hidden="1" customWidth="1"/>
    <col min="18" max="18" width="11.85546875" style="1" hidden="1" customWidth="1"/>
    <col min="19" max="19" width="7.28515625" style="1" hidden="1" customWidth="1"/>
    <col min="20" max="20" width="7.7109375" style="1" hidden="1" customWidth="1"/>
    <col min="21" max="21" width="7.42578125" style="1" hidden="1" customWidth="1"/>
    <col min="22" max="22" width="3.7109375" style="1" hidden="1" customWidth="1"/>
    <col min="23" max="23" width="9.85546875" style="1" hidden="1" customWidth="1"/>
    <col min="24" max="24" width="7.140625" style="1" hidden="1" customWidth="1"/>
    <col min="25" max="25" width="11.85546875" style="1" bestFit="1" customWidth="1"/>
    <col min="26" max="26" width="7.28515625" style="1" bestFit="1" customWidth="1"/>
    <col min="27" max="27" width="7.7109375" style="1" hidden="1" customWidth="1"/>
    <col min="28" max="28" width="6.5703125" style="1" hidden="1" customWidth="1"/>
    <col min="29" max="29" width="3.7109375" style="97" customWidth="1"/>
    <col min="30" max="30" width="10" style="219" hidden="1" customWidth="1"/>
    <col min="31" max="31" width="7.28515625" style="1" hidden="1" customWidth="1"/>
    <col min="32" max="32" width="11.85546875" style="1" bestFit="1" customWidth="1"/>
    <col min="33" max="33" width="7.28515625" style="1" bestFit="1" customWidth="1"/>
    <col min="34" max="34" width="3.7109375" style="1" customWidth="1"/>
    <col min="35" max="35" width="11.140625" style="1" bestFit="1" customWidth="1"/>
    <col min="36" max="36" width="8.140625" style="1" bestFit="1" customWidth="1"/>
    <col min="37" max="37" width="3.7109375" style="1" customWidth="1"/>
    <col min="38" max="38" width="11.140625" style="1" bestFit="1" customWidth="1"/>
    <col min="39" max="39" width="7.140625" style="1" bestFit="1" customWidth="1"/>
    <col min="40" max="40" width="3.7109375" style="1" customWidth="1"/>
    <col min="41" max="41" width="11.140625" style="1" bestFit="1" customWidth="1"/>
    <col min="42" max="42" width="7.140625" style="1" bestFit="1" customWidth="1"/>
    <col min="43" max="43" width="3.7109375" style="1" customWidth="1"/>
    <col min="44" max="44" width="11.140625" style="1" bestFit="1" customWidth="1"/>
    <col min="45" max="45" width="7.42578125" style="1" bestFit="1" customWidth="1"/>
    <col min="46" max="46" width="3.7109375" style="1" customWidth="1"/>
    <col min="47" max="47" width="11.140625" style="1" bestFit="1" customWidth="1"/>
    <col min="48" max="48" width="7.42578125" style="1" bestFit="1" customWidth="1"/>
    <col min="49" max="52" width="7.140625" style="1" customWidth="1"/>
    <col min="53" max="16384" width="9.140625" style="1"/>
  </cols>
  <sheetData>
    <row r="1" spans="1:52" x14ac:dyDescent="0.2">
      <c r="B1" s="2">
        <v>2007</v>
      </c>
      <c r="C1" s="2"/>
      <c r="D1" s="3">
        <v>2007</v>
      </c>
      <c r="E1" s="4"/>
      <c r="F1" s="2">
        <v>2007</v>
      </c>
      <c r="G1" s="2">
        <v>2007</v>
      </c>
      <c r="H1" s="5"/>
      <c r="I1" s="2">
        <v>2008</v>
      </c>
      <c r="K1" s="3">
        <v>2008</v>
      </c>
      <c r="L1" s="4"/>
      <c r="M1" s="2">
        <v>2008</v>
      </c>
      <c r="N1" s="2">
        <v>2008</v>
      </c>
      <c r="O1" s="5"/>
      <c r="P1" s="2">
        <v>2009</v>
      </c>
      <c r="R1" s="3">
        <v>2009</v>
      </c>
      <c r="T1" s="2">
        <v>2009</v>
      </c>
      <c r="U1" s="2">
        <v>2009</v>
      </c>
      <c r="V1" s="5"/>
      <c r="W1" s="2">
        <v>2010</v>
      </c>
      <c r="Y1" s="3">
        <v>2010</v>
      </c>
      <c r="AA1" s="2">
        <v>2010</v>
      </c>
      <c r="AB1" s="2">
        <v>2010</v>
      </c>
      <c r="AC1" s="5"/>
      <c r="AD1" s="6">
        <v>2011</v>
      </c>
      <c r="AF1" s="3">
        <v>2011</v>
      </c>
      <c r="AG1" s="7"/>
      <c r="AH1" s="8"/>
      <c r="AI1" s="9">
        <v>2012</v>
      </c>
      <c r="AK1" s="10"/>
      <c r="AL1" s="11">
        <v>2013</v>
      </c>
      <c r="AN1" s="10"/>
      <c r="AO1" s="12">
        <v>2014</v>
      </c>
      <c r="AQ1" s="10"/>
      <c r="AR1" s="12">
        <v>2015</v>
      </c>
      <c r="AT1" s="10"/>
      <c r="AU1" s="12">
        <v>2016</v>
      </c>
    </row>
    <row r="2" spans="1:52" x14ac:dyDescent="0.2">
      <c r="B2" s="2" t="s">
        <v>0</v>
      </c>
      <c r="D2" s="3" t="s">
        <v>1</v>
      </c>
      <c r="E2" s="2" t="s">
        <v>2</v>
      </c>
      <c r="F2" s="2" t="s">
        <v>3</v>
      </c>
      <c r="G2" s="2" t="s">
        <v>4</v>
      </c>
      <c r="H2" s="5"/>
      <c r="I2" s="2" t="s">
        <v>0</v>
      </c>
      <c r="K2" s="3" t="s">
        <v>1</v>
      </c>
      <c r="L2" s="2" t="s">
        <v>2</v>
      </c>
      <c r="M2" s="2" t="s">
        <v>3</v>
      </c>
      <c r="N2" s="2" t="s">
        <v>4</v>
      </c>
      <c r="O2" s="5"/>
      <c r="P2" s="2" t="s">
        <v>0</v>
      </c>
      <c r="R2" s="3" t="s">
        <v>1</v>
      </c>
      <c r="S2" s="2" t="s">
        <v>2</v>
      </c>
      <c r="T2" s="2" t="s">
        <v>3</v>
      </c>
      <c r="U2" s="2" t="s">
        <v>4</v>
      </c>
      <c r="V2" s="5"/>
      <c r="W2" s="2" t="s">
        <v>0</v>
      </c>
      <c r="X2" s="2" t="s">
        <v>2</v>
      </c>
      <c r="Y2" s="3" t="s">
        <v>1</v>
      </c>
      <c r="Z2" s="2" t="s">
        <v>2</v>
      </c>
      <c r="AA2" s="2" t="s">
        <v>3</v>
      </c>
      <c r="AB2" s="2" t="s">
        <v>4</v>
      </c>
      <c r="AC2" s="5"/>
      <c r="AD2" s="6" t="s">
        <v>0</v>
      </c>
      <c r="AF2" s="3" t="s">
        <v>1</v>
      </c>
      <c r="AG2" s="2" t="s">
        <v>2</v>
      </c>
      <c r="AH2" s="8"/>
      <c r="AI2" s="9" t="s">
        <v>5</v>
      </c>
      <c r="AJ2" s="2" t="s">
        <v>2</v>
      </c>
      <c r="AK2" s="13"/>
      <c r="AL2" s="14" t="s">
        <v>6</v>
      </c>
      <c r="AM2" s="2" t="s">
        <v>2</v>
      </c>
      <c r="AN2" s="13"/>
      <c r="AO2" s="15" t="s">
        <v>6</v>
      </c>
      <c r="AP2" s="2" t="s">
        <v>2</v>
      </c>
      <c r="AQ2" s="13"/>
      <c r="AR2" s="15" t="s">
        <v>6</v>
      </c>
      <c r="AS2" s="2" t="s">
        <v>2</v>
      </c>
      <c r="AT2" s="13"/>
      <c r="AU2" s="15" t="s">
        <v>6</v>
      </c>
      <c r="AV2" s="2" t="s">
        <v>2</v>
      </c>
      <c r="AW2" s="2"/>
      <c r="AX2" s="2"/>
      <c r="AY2" s="2"/>
      <c r="AZ2" s="2"/>
    </row>
    <row r="3" spans="1:52" x14ac:dyDescent="0.2">
      <c r="D3" s="16"/>
      <c r="H3" s="18"/>
      <c r="K3" s="16"/>
      <c r="O3" s="18"/>
      <c r="R3" s="16"/>
      <c r="V3" s="18"/>
      <c r="Y3" s="16"/>
      <c r="AC3" s="18"/>
      <c r="AD3" s="19"/>
      <c r="AF3" s="20"/>
      <c r="AG3" s="7"/>
      <c r="AH3" s="8"/>
      <c r="AI3" s="21"/>
      <c r="AK3" s="10"/>
      <c r="AL3" s="14"/>
      <c r="AN3" s="10"/>
      <c r="AO3" s="15"/>
      <c r="AQ3" s="10"/>
      <c r="AR3" s="15"/>
      <c r="AT3" s="10"/>
      <c r="AU3" s="15"/>
    </row>
    <row r="4" spans="1:52" x14ac:dyDescent="0.2">
      <c r="A4" s="1" t="s">
        <v>7</v>
      </c>
      <c r="B4" s="22">
        <v>15760987</v>
      </c>
      <c r="D4" s="23">
        <v>13941206</v>
      </c>
      <c r="E4" s="24"/>
      <c r="F4" s="25">
        <f>D4-B4</f>
        <v>-1819781</v>
      </c>
      <c r="G4" s="26">
        <f>F4/B4</f>
        <v>-0.11546110659186509</v>
      </c>
      <c r="H4" s="27"/>
      <c r="I4" s="28">
        <v>13975904</v>
      </c>
      <c r="K4" s="23">
        <v>13185001</v>
      </c>
      <c r="L4" s="24"/>
      <c r="M4" s="25">
        <f>K4-I4</f>
        <v>-790903</v>
      </c>
      <c r="N4" s="26">
        <f>M4/I4</f>
        <v>-5.6590471714745606E-2</v>
      </c>
      <c r="O4" s="27"/>
      <c r="P4" s="28">
        <v>13291150</v>
      </c>
      <c r="R4" s="29">
        <v>12351494</v>
      </c>
      <c r="S4" s="30"/>
      <c r="T4" s="25">
        <f>R4-P4</f>
        <v>-939656</v>
      </c>
      <c r="U4" s="26">
        <f>T4/P4</f>
        <v>-7.0697870387438258E-2</v>
      </c>
      <c r="V4" s="27"/>
      <c r="W4" s="28">
        <v>11900000</v>
      </c>
      <c r="Y4" s="29">
        <v>11226137</v>
      </c>
      <c r="Z4" s="30"/>
      <c r="AA4" s="25">
        <f>Y4-W4</f>
        <v>-673863</v>
      </c>
      <c r="AB4" s="26">
        <f>AA4/W4</f>
        <v>-5.6627142857142855E-2</v>
      </c>
      <c r="AC4" s="27"/>
      <c r="AD4" s="31">
        <v>11147350</v>
      </c>
      <c r="AF4" s="29">
        <v>10852815.93</v>
      </c>
      <c r="AG4" s="24"/>
      <c r="AH4" s="32"/>
      <c r="AI4" s="33">
        <f>'[1]2012 UM PROJECTED'!E39</f>
        <v>10165000</v>
      </c>
      <c r="AJ4" s="30"/>
      <c r="AK4" s="34"/>
      <c r="AL4" s="35">
        <v>9500000</v>
      </c>
      <c r="AN4" s="34"/>
      <c r="AO4" s="36">
        <v>8867000</v>
      </c>
      <c r="AQ4" s="34"/>
      <c r="AR4" s="36">
        <v>8325000</v>
      </c>
      <c r="AT4" s="34"/>
      <c r="AU4" s="36">
        <v>7715000</v>
      </c>
    </row>
    <row r="5" spans="1:52" x14ac:dyDescent="0.2">
      <c r="B5" s="22"/>
      <c r="D5" s="23"/>
      <c r="F5" s="25"/>
      <c r="G5" s="26"/>
      <c r="H5" s="18"/>
      <c r="I5" s="28"/>
      <c r="K5" s="23"/>
      <c r="M5" s="25"/>
      <c r="N5" s="26"/>
      <c r="O5" s="18"/>
      <c r="P5" s="28"/>
      <c r="R5" s="23"/>
      <c r="S5" s="30"/>
      <c r="T5" s="25"/>
      <c r="U5" s="26"/>
      <c r="V5" s="18"/>
      <c r="W5" s="28"/>
      <c r="Y5" s="23"/>
      <c r="Z5" s="30"/>
      <c r="AA5" s="25"/>
      <c r="AB5" s="26"/>
      <c r="AC5" s="18"/>
      <c r="AD5" s="31"/>
      <c r="AF5" s="23"/>
      <c r="AG5" s="24"/>
      <c r="AH5" s="32"/>
      <c r="AI5" s="37"/>
      <c r="AJ5" s="30"/>
      <c r="AK5" s="34"/>
      <c r="AL5" s="38"/>
      <c r="AN5" s="34"/>
      <c r="AO5" s="39"/>
      <c r="AQ5" s="34"/>
      <c r="AR5" s="39"/>
      <c r="AT5" s="34"/>
      <c r="AU5" s="39"/>
    </row>
    <row r="6" spans="1:52" x14ac:dyDescent="0.2">
      <c r="A6" s="1" t="s">
        <v>8</v>
      </c>
      <c r="B6" s="22"/>
      <c r="D6" s="23"/>
      <c r="F6" s="25"/>
      <c r="G6" s="26"/>
      <c r="H6" s="18"/>
      <c r="I6" s="28"/>
      <c r="K6" s="23"/>
      <c r="M6" s="25"/>
      <c r="N6" s="26"/>
      <c r="O6" s="18"/>
      <c r="P6" s="28"/>
      <c r="R6" s="23"/>
      <c r="S6" s="30"/>
      <c r="T6" s="25"/>
      <c r="U6" s="26"/>
      <c r="V6" s="18"/>
      <c r="W6" s="28"/>
      <c r="Y6" s="23"/>
      <c r="Z6" s="30"/>
      <c r="AA6" s="25"/>
      <c r="AB6" s="26"/>
      <c r="AC6" s="18"/>
      <c r="AD6" s="31"/>
      <c r="AF6" s="23"/>
      <c r="AG6" s="24"/>
      <c r="AH6" s="32"/>
      <c r="AI6" s="37"/>
      <c r="AJ6" s="30"/>
      <c r="AK6" s="34"/>
      <c r="AL6" s="38"/>
      <c r="AN6" s="34"/>
      <c r="AO6" s="39"/>
      <c r="AQ6" s="34"/>
      <c r="AR6" s="39"/>
      <c r="AT6" s="34"/>
      <c r="AU6" s="39"/>
    </row>
    <row r="7" spans="1:52" x14ac:dyDescent="0.2">
      <c r="A7" s="40" t="s">
        <v>9</v>
      </c>
      <c r="B7" s="22">
        <v>486067</v>
      </c>
      <c r="D7" s="23">
        <v>398503</v>
      </c>
      <c r="E7" s="24">
        <f>D7/$D$4</f>
        <v>2.8584542829364977E-2</v>
      </c>
      <c r="F7" s="25">
        <f>D7-B7</f>
        <v>-87564</v>
      </c>
      <c r="G7" s="26">
        <f>F7/B7</f>
        <v>-0.18014800428747477</v>
      </c>
      <c r="H7" s="27"/>
      <c r="I7" s="28">
        <v>400739</v>
      </c>
      <c r="K7" s="23">
        <v>378010</v>
      </c>
      <c r="L7" s="24">
        <f>K7/$K$4</f>
        <v>2.8669698242722925E-2</v>
      </c>
      <c r="M7" s="25">
        <f>K7-I7</f>
        <v>-22729</v>
      </c>
      <c r="N7" s="26">
        <f>M7/I7</f>
        <v>-5.6717714023341873E-2</v>
      </c>
      <c r="O7" s="27"/>
      <c r="P7" s="28">
        <v>366340</v>
      </c>
      <c r="R7" s="23">
        <v>360989</v>
      </c>
      <c r="S7" s="30">
        <f>R7/$R$4</f>
        <v>2.922634298328607E-2</v>
      </c>
      <c r="T7" s="25">
        <f>R7-P7</f>
        <v>-5351</v>
      </c>
      <c r="U7" s="26">
        <f>T7/P7</f>
        <v>-1.4606649560517552E-2</v>
      </c>
      <c r="V7" s="27"/>
      <c r="W7" s="28">
        <v>352801</v>
      </c>
      <c r="X7" s="30">
        <f>W7/$W$4</f>
        <v>2.9647142857142858E-2</v>
      </c>
      <c r="Y7" s="23">
        <v>341236</v>
      </c>
      <c r="Z7" s="30">
        <f>Y7/$Y$4</f>
        <v>3.0396564731037932E-2</v>
      </c>
      <c r="AA7" s="25">
        <f>Y7-W7</f>
        <v>-11565</v>
      </c>
      <c r="AB7" s="26">
        <f>AA7/W7</f>
        <v>-3.2780519329593735E-2</v>
      </c>
      <c r="AC7" s="27"/>
      <c r="AD7" s="31">
        <v>334168</v>
      </c>
      <c r="AE7" s="41">
        <f>AD7/$AD$4</f>
        <v>2.9977348876638842E-2</v>
      </c>
      <c r="AF7" s="23">
        <v>327636.53000000003</v>
      </c>
      <c r="AG7" s="24">
        <f>AF7/$AF$4</f>
        <v>3.0189080153320176E-2</v>
      </c>
      <c r="AH7" s="32"/>
      <c r="AI7" s="37">
        <f>'[1]2012 UM PROJECTED'!F39</f>
        <v>306062.72130000003</v>
      </c>
      <c r="AJ7" s="30">
        <f t="shared" ref="AJ7:AJ12" si="0">AI7/$AI$4</f>
        <v>3.0109465941957701E-2</v>
      </c>
      <c r="AK7" s="34"/>
      <c r="AL7" s="38">
        <v>293781</v>
      </c>
      <c r="AM7" s="30">
        <f t="shared" ref="AM7:AM12" si="1">AL7/$AL$4</f>
        <v>3.0924315789473685E-2</v>
      </c>
      <c r="AN7" s="34"/>
      <c r="AO7" s="39">
        <v>278316.34336512262</v>
      </c>
      <c r="AP7" s="30">
        <f t="shared" ref="AP7:AP12" si="2">AO7/$AO$4</f>
        <v>3.1387881286243667E-2</v>
      </c>
      <c r="AQ7" s="34"/>
      <c r="AR7" s="39">
        <v>262629.6787160181</v>
      </c>
      <c r="AS7" s="30">
        <f>AR7/$AR$4</f>
        <v>3.1547108554476649E-2</v>
      </c>
      <c r="AT7" s="34"/>
      <c r="AU7" s="39">
        <v>246460.70459376526</v>
      </c>
      <c r="AV7" s="30">
        <f>AU7/$AU$4</f>
        <v>3.1945651924013642E-2</v>
      </c>
      <c r="AW7" s="30"/>
      <c r="AX7" s="30"/>
      <c r="AY7" s="30"/>
      <c r="AZ7" s="30"/>
    </row>
    <row r="8" spans="1:52" x14ac:dyDescent="0.2">
      <c r="A8" s="40" t="s">
        <v>10</v>
      </c>
      <c r="B8" s="22">
        <v>92626</v>
      </c>
      <c r="D8" s="23">
        <v>113246</v>
      </c>
      <c r="E8" s="24">
        <f>D8/$D$4</f>
        <v>8.1231135957678269E-3</v>
      </c>
      <c r="F8" s="25">
        <f>D8-B8</f>
        <v>20620</v>
      </c>
      <c r="G8" s="26">
        <f>F8/B8</f>
        <v>0.22261568026256126</v>
      </c>
      <c r="H8" s="27"/>
      <c r="I8" s="28">
        <v>109058</v>
      </c>
      <c r="K8" s="23">
        <v>104390</v>
      </c>
      <c r="L8" s="24">
        <f>K8/$K$4</f>
        <v>7.9173296991027903E-3</v>
      </c>
      <c r="M8" s="25">
        <f>K8-I8</f>
        <v>-4668</v>
      </c>
      <c r="N8" s="26">
        <f>M8/I8</f>
        <v>-4.2802912211850577E-2</v>
      </c>
      <c r="O8" s="27"/>
      <c r="P8" s="28">
        <v>105854</v>
      </c>
      <c r="R8" s="23">
        <v>96504</v>
      </c>
      <c r="S8" s="30">
        <f>R8/$R$4</f>
        <v>7.8131438998391613E-3</v>
      </c>
      <c r="T8" s="25">
        <f>R8-P8</f>
        <v>-9350</v>
      </c>
      <c r="U8" s="26">
        <f>T8/P8</f>
        <v>-8.8329208154628067E-2</v>
      </c>
      <c r="V8" s="27"/>
      <c r="W8" s="28">
        <v>85000</v>
      </c>
      <c r="X8" s="30">
        <f>W8/$W$4</f>
        <v>7.1428571428571426E-3</v>
      </c>
      <c r="Y8" s="23">
        <v>86555</v>
      </c>
      <c r="Z8" s="30">
        <f>Y8/$Y$4</f>
        <v>7.7101321674588504E-3</v>
      </c>
      <c r="AA8" s="25">
        <f>Y8-W8</f>
        <v>1555</v>
      </c>
      <c r="AB8" s="26">
        <f>AA8/W8</f>
        <v>1.8294117647058822E-2</v>
      </c>
      <c r="AC8" s="27"/>
      <c r="AD8" s="31">
        <v>83303</v>
      </c>
      <c r="AE8" s="41">
        <f>AD8/$AD$4</f>
        <v>7.4728971459584563E-3</v>
      </c>
      <c r="AF8" s="23">
        <v>84046.29</v>
      </c>
      <c r="AG8" s="24">
        <f>AF8/$AF$4</f>
        <v>7.744191972119811E-3</v>
      </c>
      <c r="AH8" s="42"/>
      <c r="AI8" s="37">
        <f>'[1]2012 UM PROJECTED'!G39</f>
        <v>77300.25</v>
      </c>
      <c r="AJ8" s="30">
        <f t="shared" si="0"/>
        <v>7.604549926217413E-3</v>
      </c>
      <c r="AK8" s="34"/>
      <c r="AL8" s="38">
        <v>75000</v>
      </c>
      <c r="AM8" s="30">
        <f t="shared" si="1"/>
        <v>7.8947368421052634E-3</v>
      </c>
      <c r="AN8" s="34"/>
      <c r="AO8" s="39">
        <v>71099.999999999927</v>
      </c>
      <c r="AP8" s="30">
        <f t="shared" si="2"/>
        <v>8.0184955452802451E-3</v>
      </c>
      <c r="AQ8" s="34"/>
      <c r="AR8" s="39">
        <v>68549.950983333329</v>
      </c>
      <c r="AS8" s="30">
        <f t="shared" ref="AS8:AS12" si="3">AR8/$AR$4</f>
        <v>8.2342283463463454E-3</v>
      </c>
      <c r="AT8" s="34"/>
      <c r="AU8" s="39">
        <v>65399.999999999956</v>
      </c>
      <c r="AV8" s="30">
        <f t="shared" ref="AV8:AV12" si="4">AU8/$AU$4</f>
        <v>8.4769928710304553E-3</v>
      </c>
      <c r="AW8" s="30"/>
      <c r="AX8" s="30"/>
      <c r="AY8" s="30"/>
      <c r="AZ8" s="30"/>
    </row>
    <row r="9" spans="1:52" x14ac:dyDescent="0.2">
      <c r="A9" s="40" t="s">
        <v>11</v>
      </c>
      <c r="B9" s="22">
        <v>151823</v>
      </c>
      <c r="D9" s="23">
        <v>139412</v>
      </c>
      <c r="E9" s="24">
        <f>D9/$D$4</f>
        <v>9.9999956962116485E-3</v>
      </c>
      <c r="F9" s="25">
        <f>D9-B9</f>
        <v>-12411</v>
      </c>
      <c r="G9" s="26">
        <f>F9/B9</f>
        <v>-8.1746507446170874E-2</v>
      </c>
      <c r="H9" s="27"/>
      <c r="I9" s="28">
        <v>139759</v>
      </c>
      <c r="K9" s="23">
        <v>131850</v>
      </c>
      <c r="L9" s="24">
        <f>K9/$K$4</f>
        <v>9.9999992415624392E-3</v>
      </c>
      <c r="M9" s="25">
        <f>K9-I9</f>
        <v>-7909</v>
      </c>
      <c r="N9" s="26">
        <f>M9/I9</f>
        <v>-5.6590273256105154E-2</v>
      </c>
      <c r="O9" s="27"/>
      <c r="P9" s="28">
        <v>132911</v>
      </c>
      <c r="R9" s="23">
        <v>123514.95</v>
      </c>
      <c r="S9" s="30">
        <f>R9/$R$4</f>
        <v>1.0000000809618659E-2</v>
      </c>
      <c r="T9" s="25">
        <f>R9-P9</f>
        <v>-9396.0500000000029</v>
      </c>
      <c r="U9" s="26">
        <f>T9/P9</f>
        <v>-7.0694299192692878E-2</v>
      </c>
      <c r="V9" s="27"/>
      <c r="W9" s="28">
        <v>119000</v>
      </c>
      <c r="X9" s="30">
        <f>W9/$W$4</f>
        <v>0.01</v>
      </c>
      <c r="Y9" s="23">
        <v>112261</v>
      </c>
      <c r="Z9" s="30">
        <f>Y9/$Y$4</f>
        <v>9.9999670412003697E-3</v>
      </c>
      <c r="AA9" s="25">
        <f>Y9-W9</f>
        <v>-6739</v>
      </c>
      <c r="AB9" s="26">
        <f>AA9/W9</f>
        <v>-5.6630252100840335E-2</v>
      </c>
      <c r="AC9" s="27"/>
      <c r="AD9" s="31">
        <v>111473</v>
      </c>
      <c r="AE9" s="41">
        <f>AD9/$AD$4</f>
        <v>9.9999551462903735E-3</v>
      </c>
      <c r="AF9" s="23">
        <v>108528.16</v>
      </c>
      <c r="AG9" s="24">
        <f>AF9/$AF$4</f>
        <v>1.000000006449939E-2</v>
      </c>
      <c r="AH9" s="32"/>
      <c r="AI9" s="37">
        <f>'[1]2012 UM PROJECTED'!H39</f>
        <v>101649.99999999999</v>
      </c>
      <c r="AJ9" s="30">
        <f t="shared" si="0"/>
        <v>9.9999999999999985E-3</v>
      </c>
      <c r="AK9" s="34"/>
      <c r="AL9" s="38">
        <v>95000</v>
      </c>
      <c r="AM9" s="30">
        <f t="shared" si="1"/>
        <v>0.01</v>
      </c>
      <c r="AN9" s="34"/>
      <c r="AO9" s="39">
        <v>88670.000000000015</v>
      </c>
      <c r="AP9" s="30">
        <f t="shared" si="2"/>
        <v>1.0000000000000002E-2</v>
      </c>
      <c r="AQ9" s="34"/>
      <c r="AR9" s="39">
        <v>83249.996732222251</v>
      </c>
      <c r="AS9" s="30">
        <f t="shared" si="3"/>
        <v>9.9999996074741446E-3</v>
      </c>
      <c r="AT9" s="34"/>
      <c r="AU9" s="39">
        <v>77149.999999999985</v>
      </c>
      <c r="AV9" s="30">
        <f t="shared" si="4"/>
        <v>9.9999999999999985E-3</v>
      </c>
      <c r="AW9" s="30"/>
      <c r="AX9" s="30"/>
      <c r="AY9" s="30"/>
      <c r="AZ9" s="30"/>
    </row>
    <row r="10" spans="1:52" x14ac:dyDescent="0.2">
      <c r="A10" s="40" t="s">
        <v>12</v>
      </c>
      <c r="B10" s="22">
        <v>9983569</v>
      </c>
      <c r="C10" s="41">
        <f>B10/B4</f>
        <v>0.63343552025009597</v>
      </c>
      <c r="D10" s="23">
        <v>8893518</v>
      </c>
      <c r="E10" s="43">
        <f>D10/$D$4</f>
        <v>0.63793031965814151</v>
      </c>
      <c r="F10" s="25">
        <f>D10-B10</f>
        <v>-1090051</v>
      </c>
      <c r="G10" s="26">
        <f>F10/B10</f>
        <v>-0.1091845010536813</v>
      </c>
      <c r="H10" s="44"/>
      <c r="I10" s="28">
        <v>8878924</v>
      </c>
      <c r="J10" s="45">
        <f>I10/I4</f>
        <v>0.63530230316407443</v>
      </c>
      <c r="K10" s="23">
        <v>8386846</v>
      </c>
      <c r="L10" s="43">
        <f>K10/$K$4</f>
        <v>0.63608990245810371</v>
      </c>
      <c r="M10" s="25">
        <f>K10-I10</f>
        <v>-492078</v>
      </c>
      <c r="N10" s="26">
        <f>M10/I10</f>
        <v>-5.5420904605107554E-2</v>
      </c>
      <c r="O10" s="44"/>
      <c r="P10" s="46">
        <v>8490662</v>
      </c>
      <c r="Q10" s="41">
        <f>P10/P4</f>
        <v>0.63882071904989413</v>
      </c>
      <c r="R10" s="47">
        <v>7898299</v>
      </c>
      <c r="S10" s="48">
        <f>R10/$R$4</f>
        <v>0.63946102390528625</v>
      </c>
      <c r="T10" s="49">
        <f>R10-P10</f>
        <v>-592363</v>
      </c>
      <c r="U10" s="50">
        <f>T10/P10</f>
        <v>-6.9766409262316642E-2</v>
      </c>
      <c r="V10" s="44"/>
      <c r="W10" s="46">
        <v>7624373</v>
      </c>
      <c r="X10" s="51">
        <f>W10/$W$4</f>
        <v>0.64070361344537818</v>
      </c>
      <c r="Y10" s="47">
        <v>7160793</v>
      </c>
      <c r="Z10" s="43">
        <f>Y10/$Y$4</f>
        <v>0.63786795048020528</v>
      </c>
      <c r="AA10" s="49">
        <f>Y10-W10</f>
        <v>-463580</v>
      </c>
      <c r="AB10" s="50">
        <f>AA10/W10</f>
        <v>-6.0802376798721677E-2</v>
      </c>
      <c r="AC10" s="44"/>
      <c r="AD10" s="52">
        <v>7146697</v>
      </c>
      <c r="AE10" s="41">
        <f>AD10/$AD$4</f>
        <v>0.64111174404679139</v>
      </c>
      <c r="AF10" s="47">
        <v>6971504.7699999996</v>
      </c>
      <c r="AG10" s="43">
        <f>AF10/$AF$4</f>
        <v>0.64236828625545483</v>
      </c>
      <c r="AH10" s="53"/>
      <c r="AI10" s="54">
        <f>'[1]2012 UM PROJECTED'!J39</f>
        <v>6562321.9475004161</v>
      </c>
      <c r="AJ10" s="51">
        <f t="shared" si="0"/>
        <v>0.64558012272507781</v>
      </c>
      <c r="AK10" s="55"/>
      <c r="AL10" s="56">
        <v>6137997</v>
      </c>
      <c r="AM10" s="30">
        <f>AL10/$AL$4</f>
        <v>0.64610494736842106</v>
      </c>
      <c r="AN10" s="55"/>
      <c r="AO10" s="57">
        <v>5743550.6019517565</v>
      </c>
      <c r="AP10" s="30">
        <f>AO10/$AO$4</f>
        <v>0.64774451358427387</v>
      </c>
      <c r="AQ10" s="55"/>
      <c r="AR10" s="57">
        <v>5412658.0646572998</v>
      </c>
      <c r="AS10" s="30">
        <f>AR10/$AR$4</f>
        <v>0.65016913689577172</v>
      </c>
      <c r="AT10" s="55"/>
      <c r="AU10" s="57">
        <v>5034469.1587868957</v>
      </c>
      <c r="AV10" s="30">
        <f t="shared" si="4"/>
        <v>0.65255595058806171</v>
      </c>
      <c r="AW10" s="30"/>
      <c r="AX10" s="30"/>
      <c r="AY10" s="30"/>
      <c r="AZ10" s="30"/>
    </row>
    <row r="11" spans="1:52" s="77" customFormat="1" x14ac:dyDescent="0.2">
      <c r="A11" s="58" t="s">
        <v>13</v>
      </c>
      <c r="B11" s="59"/>
      <c r="C11" s="60"/>
      <c r="D11" s="61">
        <v>1945</v>
      </c>
      <c r="E11" s="62"/>
      <c r="F11" s="63"/>
      <c r="G11" s="64"/>
      <c r="H11" s="65"/>
      <c r="I11" s="66"/>
      <c r="J11" s="60"/>
      <c r="K11" s="61">
        <v>3176</v>
      </c>
      <c r="L11" s="62"/>
      <c r="M11" s="63"/>
      <c r="N11" s="64"/>
      <c r="O11" s="65"/>
      <c r="P11" s="66"/>
      <c r="Q11" s="60"/>
      <c r="R11" s="61">
        <v>3130</v>
      </c>
      <c r="S11" s="67"/>
      <c r="T11" s="63"/>
      <c r="U11" s="64"/>
      <c r="V11" s="65"/>
      <c r="W11" s="66"/>
      <c r="X11" s="60"/>
      <c r="Y11" s="61">
        <v>3020</v>
      </c>
      <c r="Z11" s="68"/>
      <c r="AA11" s="63"/>
      <c r="AB11" s="64"/>
      <c r="AC11" s="65"/>
      <c r="AD11" s="69"/>
      <c r="AE11" s="60"/>
      <c r="AF11" s="61">
        <v>2882.3600000000006</v>
      </c>
      <c r="AG11" s="62"/>
      <c r="AH11" s="70"/>
      <c r="AI11" s="71">
        <f>'[1]2012 UM PROJECTED'!K39</f>
        <v>3015.9207103867402</v>
      </c>
      <c r="AJ11" s="72">
        <f t="shared" si="0"/>
        <v>2.9669657750976293E-4</v>
      </c>
      <c r="AK11" s="73"/>
      <c r="AL11" s="74">
        <v>2620</v>
      </c>
      <c r="AM11" s="75">
        <f t="shared" si="1"/>
        <v>2.7578947368421053E-4</v>
      </c>
      <c r="AN11" s="73"/>
      <c r="AO11" s="76">
        <v>2508.9640698246562</v>
      </c>
      <c r="AP11" s="30">
        <f t="shared" si="2"/>
        <v>2.8295523512176119E-4</v>
      </c>
      <c r="AQ11" s="73"/>
      <c r="AR11" s="76">
        <v>2379.1540156639744</v>
      </c>
      <c r="AS11" s="30">
        <f t="shared" si="3"/>
        <v>2.8578426614582275E-4</v>
      </c>
      <c r="AT11" s="73"/>
      <c r="AU11" s="76">
        <v>2256.0023051856415</v>
      </c>
      <c r="AV11" s="30">
        <f t="shared" si="4"/>
        <v>2.9241766755484658E-4</v>
      </c>
      <c r="AW11" s="30"/>
      <c r="AX11" s="30"/>
      <c r="AY11" s="30"/>
      <c r="AZ11" s="30"/>
    </row>
    <row r="12" spans="1:52" x14ac:dyDescent="0.2">
      <c r="B12" s="78">
        <f>SUM(B7:B10)</f>
        <v>10714085</v>
      </c>
      <c r="C12" s="79"/>
      <c r="D12" s="80">
        <f>SUM(D7:D11)</f>
        <v>9546624</v>
      </c>
      <c r="E12" s="81">
        <f>D12/$D$4</f>
        <v>0.68477748625190671</v>
      </c>
      <c r="F12" s="82">
        <f>D12-B12</f>
        <v>-1167461</v>
      </c>
      <c r="G12" s="83">
        <f>F12/B12</f>
        <v>-0.10896506794560618</v>
      </c>
      <c r="H12" s="44"/>
      <c r="I12" s="84">
        <f>SUM(I7:I10)</f>
        <v>9528480</v>
      </c>
      <c r="K12" s="80">
        <f>SUM(K7:K11)</f>
        <v>9004272</v>
      </c>
      <c r="L12" s="81">
        <f>K12/$K$4</f>
        <v>0.68291780941086011</v>
      </c>
      <c r="M12" s="82">
        <f>K12-I12</f>
        <v>-524208</v>
      </c>
      <c r="N12" s="83">
        <f>M12/I12</f>
        <v>-5.5014860712306685E-2</v>
      </c>
      <c r="O12" s="44"/>
      <c r="P12" s="84">
        <f>SUM(P7:P10)</f>
        <v>9095767</v>
      </c>
      <c r="R12" s="80">
        <f>SUM(R7:R11)</f>
        <v>8482436.9499999993</v>
      </c>
      <c r="S12" s="85">
        <f>R12/$R$4</f>
        <v>0.68675392223807086</v>
      </c>
      <c r="T12" s="82">
        <f>R12-P12</f>
        <v>-613330.05000000075</v>
      </c>
      <c r="U12" s="83">
        <f>T12/P12</f>
        <v>-6.7430272785131889E-2</v>
      </c>
      <c r="V12" s="44"/>
      <c r="W12" s="84">
        <f>SUM(W7:W10)</f>
        <v>8181174</v>
      </c>
      <c r="X12" s="30">
        <f>W12/$W$4</f>
        <v>0.68749361344537818</v>
      </c>
      <c r="Y12" s="80">
        <f>SUM(Y7:Y11)</f>
        <v>7703865</v>
      </c>
      <c r="Z12" s="86">
        <f>Y12/$Y$4</f>
        <v>0.68624362948715123</v>
      </c>
      <c r="AA12" s="82">
        <f>Y12-W12</f>
        <v>-477309</v>
      </c>
      <c r="AB12" s="83">
        <f>AA12/W12</f>
        <v>-5.8342360155156217E-2</v>
      </c>
      <c r="AC12" s="44"/>
      <c r="AD12" s="87">
        <f>SUM(AD7:AD10)</f>
        <v>7675641</v>
      </c>
      <c r="AE12" s="88">
        <f>AD12/$AD$4</f>
        <v>0.68856194521567904</v>
      </c>
      <c r="AF12" s="80">
        <f>SUM(AF7:AF11)</f>
        <v>7494598.1100000003</v>
      </c>
      <c r="AG12" s="48">
        <f>AF12/$AF$4</f>
        <v>0.69056714481658044</v>
      </c>
      <c r="AH12" s="32"/>
      <c r="AI12" s="89">
        <f>SUM(AI7:AI11)</f>
        <v>7050350.8395108031</v>
      </c>
      <c r="AJ12" s="85">
        <f t="shared" si="0"/>
        <v>0.6935908351707627</v>
      </c>
      <c r="AK12" s="34"/>
      <c r="AL12" s="90">
        <f>SUM(AL7:AL11)</f>
        <v>6604398</v>
      </c>
      <c r="AM12" s="30">
        <f t="shared" si="1"/>
        <v>0.69519978947368422</v>
      </c>
      <c r="AN12" s="34"/>
      <c r="AO12" s="91">
        <f>SUM(AO7:AO11)</f>
        <v>6184145.9093867037</v>
      </c>
      <c r="AP12" s="30">
        <f t="shared" si="2"/>
        <v>0.69743384565091959</v>
      </c>
      <c r="AQ12" s="34"/>
      <c r="AR12" s="91">
        <f>SUM(AR7:AR11)</f>
        <v>5829466.8451045379</v>
      </c>
      <c r="AS12" s="30">
        <f t="shared" si="3"/>
        <v>0.7002362576702148</v>
      </c>
      <c r="AT12" s="34"/>
      <c r="AU12" s="91">
        <f>SUM(AU7:AU11)</f>
        <v>5425735.8656858467</v>
      </c>
      <c r="AV12" s="30">
        <f t="shared" si="4"/>
        <v>0.70327101305066064</v>
      </c>
      <c r="AW12" s="30"/>
      <c r="AX12" s="30"/>
      <c r="AY12" s="30"/>
      <c r="AZ12" s="30"/>
    </row>
    <row r="13" spans="1:52" x14ac:dyDescent="0.2">
      <c r="B13" s="22"/>
      <c r="D13" s="23"/>
      <c r="F13" s="25"/>
      <c r="G13" s="26"/>
      <c r="H13" s="18"/>
      <c r="I13" s="28"/>
      <c r="K13" s="23"/>
      <c r="M13" s="25"/>
      <c r="N13" s="26"/>
      <c r="O13" s="18"/>
      <c r="P13" s="28"/>
      <c r="R13" s="23"/>
      <c r="S13" s="30"/>
      <c r="T13" s="25"/>
      <c r="U13" s="26"/>
      <c r="V13" s="18"/>
      <c r="W13" s="28"/>
      <c r="Y13" s="23"/>
      <c r="Z13" s="30"/>
      <c r="AA13" s="25"/>
      <c r="AB13" s="26"/>
      <c r="AC13" s="18"/>
      <c r="AD13" s="19"/>
      <c r="AF13" s="23"/>
      <c r="AG13" s="24"/>
      <c r="AH13" s="32"/>
      <c r="AI13" s="37"/>
      <c r="AJ13" s="30"/>
      <c r="AK13" s="34"/>
      <c r="AL13" s="38"/>
      <c r="AN13" s="34"/>
      <c r="AO13" s="39"/>
      <c r="AQ13" s="34"/>
      <c r="AR13" s="39"/>
      <c r="AT13" s="34"/>
      <c r="AU13" s="39"/>
    </row>
    <row r="14" spans="1:52" x14ac:dyDescent="0.2">
      <c r="A14" s="92" t="s">
        <v>14</v>
      </c>
      <c r="B14" s="22">
        <f>B4-B12</f>
        <v>5046902</v>
      </c>
      <c r="D14" s="23">
        <f>D4-D12</f>
        <v>4394582</v>
      </c>
      <c r="E14" s="24">
        <f>D14/$D$4</f>
        <v>0.31522251374809324</v>
      </c>
      <c r="F14" s="25">
        <f>D14-B14</f>
        <v>-652320</v>
      </c>
      <c r="G14" s="26">
        <f>F14/B14</f>
        <v>-0.12925156858603556</v>
      </c>
      <c r="H14" s="27"/>
      <c r="I14" s="28">
        <f>I4-I12</f>
        <v>4447424</v>
      </c>
      <c r="K14" s="23">
        <f>K4-K12</f>
        <v>4180729</v>
      </c>
      <c r="L14" s="24">
        <f>K14/$K$4</f>
        <v>0.31708219058913989</v>
      </c>
      <c r="M14" s="25">
        <f>K14-I14</f>
        <v>-266695</v>
      </c>
      <c r="N14" s="26">
        <f>M14/I14</f>
        <v>-5.9966173677166827E-2</v>
      </c>
      <c r="O14" s="27"/>
      <c r="P14" s="28">
        <f>P4-P12</f>
        <v>4195383</v>
      </c>
      <c r="R14" s="23">
        <f>R4-R12</f>
        <v>3869057.0500000007</v>
      </c>
      <c r="S14" s="30"/>
      <c r="T14" s="25">
        <f>R14-P14</f>
        <v>-326325.94999999925</v>
      </c>
      <c r="U14" s="26">
        <f>T14/P14</f>
        <v>-7.7782159578755797E-2</v>
      </c>
      <c r="V14" s="27"/>
      <c r="W14" s="28">
        <f>W4-W12</f>
        <v>3718826</v>
      </c>
      <c r="X14" s="30">
        <f>W14/$W$4</f>
        <v>0.31250638655462187</v>
      </c>
      <c r="Y14" s="23">
        <f>Y4-Y12</f>
        <v>3522272</v>
      </c>
      <c r="Z14" s="30">
        <f>Y14/$Y$4</f>
        <v>0.31375637051284871</v>
      </c>
      <c r="AA14" s="25">
        <f>Y14-W14</f>
        <v>-196554</v>
      </c>
      <c r="AB14" s="26">
        <f>AA14/W14</f>
        <v>-5.2853776971549624E-2</v>
      </c>
      <c r="AC14" s="27"/>
      <c r="AD14" s="31">
        <f>AD4-AD12</f>
        <v>3471709</v>
      </c>
      <c r="AE14" s="88">
        <f>AD14/$AD$4</f>
        <v>0.31143805478432096</v>
      </c>
      <c r="AF14" s="23">
        <f>AF4-AF12</f>
        <v>3358217.8199999994</v>
      </c>
      <c r="AG14" s="24">
        <f>AF14/$AF$4</f>
        <v>0.30943285518341962</v>
      </c>
      <c r="AH14" s="32"/>
      <c r="AI14" s="37">
        <f>AI4-AI12</f>
        <v>3114649.1604891969</v>
      </c>
      <c r="AJ14" s="30">
        <f>AI14/$AI$4</f>
        <v>0.3064091648292373</v>
      </c>
      <c r="AK14" s="34"/>
      <c r="AL14" s="38">
        <f>AL4-AL12</f>
        <v>2895602</v>
      </c>
      <c r="AM14" s="30">
        <f>AL14/$AL$4</f>
        <v>0.30480021052631578</v>
      </c>
      <c r="AN14" s="34"/>
      <c r="AO14" s="39">
        <f>AO4-AO12</f>
        <v>2682854.0906132963</v>
      </c>
      <c r="AP14" s="30">
        <f>AO14/$AO$4</f>
        <v>0.30256615434908046</v>
      </c>
      <c r="AQ14" s="34"/>
      <c r="AR14" s="39">
        <f>AR4-AR12</f>
        <v>2495533.1548954621</v>
      </c>
      <c r="AS14" s="30">
        <f>AR14/$AR$4</f>
        <v>0.29976374232978525</v>
      </c>
      <c r="AT14" s="34"/>
      <c r="AU14" s="39">
        <f>AU4-AU12</f>
        <v>2289264.1343141533</v>
      </c>
      <c r="AV14" s="30">
        <f>AU14/$AU$4</f>
        <v>0.29672898694933936</v>
      </c>
      <c r="AW14" s="30"/>
      <c r="AX14" s="30"/>
      <c r="AY14" s="30"/>
      <c r="AZ14" s="30"/>
    </row>
    <row r="15" spans="1:52" x14ac:dyDescent="0.2">
      <c r="A15" s="1" t="s">
        <v>15</v>
      </c>
      <c r="B15" s="22"/>
      <c r="D15" s="23"/>
      <c r="F15" s="25"/>
      <c r="G15" s="26"/>
      <c r="H15" s="18"/>
      <c r="I15" s="28"/>
      <c r="K15" s="23"/>
      <c r="M15" s="25"/>
      <c r="N15" s="26"/>
      <c r="O15" s="18"/>
      <c r="P15" s="28"/>
      <c r="R15" s="23"/>
      <c r="S15" s="30"/>
      <c r="T15" s="25"/>
      <c r="U15" s="26"/>
      <c r="V15" s="18"/>
      <c r="W15" s="28"/>
      <c r="Y15" s="23"/>
      <c r="Z15" s="30"/>
      <c r="AA15" s="25"/>
      <c r="AB15" s="26"/>
      <c r="AC15" s="18"/>
      <c r="AD15" s="19"/>
      <c r="AF15" s="23"/>
      <c r="AG15" s="24"/>
      <c r="AH15" s="32"/>
      <c r="AI15" s="37"/>
      <c r="AJ15" s="30"/>
      <c r="AK15" s="34"/>
      <c r="AL15" s="38"/>
      <c r="AN15" s="34"/>
      <c r="AO15" s="39"/>
      <c r="AQ15" s="34"/>
      <c r="AR15" s="39"/>
      <c r="AT15" s="34"/>
      <c r="AU15" s="39"/>
    </row>
    <row r="16" spans="1:52" x14ac:dyDescent="0.2">
      <c r="A16" s="1" t="s">
        <v>16</v>
      </c>
      <c r="B16" s="22"/>
      <c r="D16" s="23"/>
      <c r="F16" s="25"/>
      <c r="G16" s="26"/>
      <c r="H16" s="18"/>
      <c r="I16" s="28"/>
      <c r="K16" s="23"/>
      <c r="M16" s="25"/>
      <c r="N16" s="26"/>
      <c r="O16" s="18"/>
      <c r="P16" s="28"/>
      <c r="R16" s="23"/>
      <c r="S16" s="30"/>
      <c r="T16" s="25"/>
      <c r="U16" s="26"/>
      <c r="V16" s="18"/>
      <c r="W16" s="28"/>
      <c r="Y16" s="23"/>
      <c r="Z16" s="30"/>
      <c r="AA16" s="25"/>
      <c r="AB16" s="26"/>
      <c r="AC16" s="18"/>
      <c r="AD16" s="19"/>
      <c r="AF16" s="23"/>
      <c r="AG16" s="24"/>
      <c r="AH16" s="32"/>
      <c r="AI16" s="37"/>
      <c r="AJ16" s="30"/>
      <c r="AK16" s="34"/>
      <c r="AL16" s="38"/>
      <c r="AN16" s="34"/>
      <c r="AO16" s="39"/>
      <c r="AQ16" s="34"/>
      <c r="AR16" s="39"/>
      <c r="AT16" s="34"/>
      <c r="AU16" s="39"/>
    </row>
    <row r="17" spans="1:52" x14ac:dyDescent="0.2">
      <c r="A17" s="40" t="s">
        <v>17</v>
      </c>
      <c r="B17" s="22">
        <v>323576</v>
      </c>
      <c r="D17" s="23">
        <v>323576</v>
      </c>
      <c r="E17" s="24">
        <f t="shared" ref="E17:E23" si="5">D17/$D$4</f>
        <v>2.3210043664802026E-2</v>
      </c>
      <c r="F17" s="25">
        <f t="shared" ref="F17:F23" si="6">D17-B17</f>
        <v>0</v>
      </c>
      <c r="G17" s="26">
        <f>F17/B17</f>
        <v>0</v>
      </c>
      <c r="H17" s="27"/>
      <c r="I17" s="28">
        <v>323576</v>
      </c>
      <c r="K17" s="23">
        <v>323576</v>
      </c>
      <c r="L17" s="24">
        <f t="shared" ref="L17:L23" si="7">K17/$K$4</f>
        <v>2.4541219223267408E-2</v>
      </c>
      <c r="M17" s="25">
        <f t="shared" ref="M17:M23" si="8">K17-I17</f>
        <v>0</v>
      </c>
      <c r="N17" s="26">
        <f>M17/I17</f>
        <v>0</v>
      </c>
      <c r="O17" s="27"/>
      <c r="P17" s="28">
        <v>323576</v>
      </c>
      <c r="R17" s="23">
        <v>323576</v>
      </c>
      <c r="S17" s="26">
        <f t="shared" ref="S17:S23" si="9">R17/$R$4</f>
        <v>2.6197316697073245E-2</v>
      </c>
      <c r="T17" s="25">
        <f t="shared" ref="T17:T23" si="10">R17-P17</f>
        <v>0</v>
      </c>
      <c r="U17" s="26">
        <f t="shared" ref="U17:U23" si="11">T17/P17</f>
        <v>0</v>
      </c>
      <c r="V17" s="27"/>
      <c r="W17" s="28">
        <v>323576</v>
      </c>
      <c r="X17" s="30">
        <f t="shared" ref="X17:X23" si="12">W17/$W$4</f>
        <v>2.7191260504201682E-2</v>
      </c>
      <c r="Y17" s="23">
        <v>323576</v>
      </c>
      <c r="Z17" s="26">
        <f t="shared" ref="Z17:Z23" si="13">Y17/$Y$4</f>
        <v>2.8823450132489922E-2</v>
      </c>
      <c r="AA17" s="25">
        <f t="shared" ref="AA17:AA23" si="14">Y17-W17</f>
        <v>0</v>
      </c>
      <c r="AB17" s="26">
        <f>AA17/W17</f>
        <v>0</v>
      </c>
      <c r="AC17" s="27"/>
      <c r="AD17" s="31">
        <v>323576</v>
      </c>
      <c r="AE17" s="26">
        <f t="shared" ref="AE17:AE23" si="15">AD17/$AD$4</f>
        <v>2.9027167891920502E-2</v>
      </c>
      <c r="AF17" s="23">
        <v>323576</v>
      </c>
      <c r="AG17" s="50">
        <f>AF17/$AF$4</f>
        <v>2.9814934859952059E-2</v>
      </c>
      <c r="AH17" s="93"/>
      <c r="AI17" s="37">
        <v>323576</v>
      </c>
      <c r="AJ17" s="26">
        <f t="shared" ref="AJ17:AJ23" si="16">AI17/$AI$4</f>
        <v>3.1832365961633052E-2</v>
      </c>
      <c r="AK17" s="94"/>
      <c r="AL17" s="38">
        <v>323576</v>
      </c>
      <c r="AM17" s="30">
        <f>AL17/$AL$4</f>
        <v>3.406063157894737E-2</v>
      </c>
      <c r="AN17" s="94"/>
      <c r="AO17" s="39">
        <v>323576</v>
      </c>
      <c r="AP17" s="30">
        <f>AO17/$AO$4</f>
        <v>3.6492161948798917E-2</v>
      </c>
      <c r="AQ17" s="94"/>
      <c r="AR17" s="39">
        <v>323576</v>
      </c>
      <c r="AS17" s="30">
        <f t="shared" ref="AS17:AS20" si="17">AR17/$AR$4</f>
        <v>3.886798798798799E-2</v>
      </c>
      <c r="AT17" s="94"/>
      <c r="AU17" s="39">
        <v>323576</v>
      </c>
      <c r="AV17" s="30">
        <f>AU17/$AU$4</f>
        <v>4.1941153596889179E-2</v>
      </c>
      <c r="AW17" s="30"/>
      <c r="AX17" s="30"/>
      <c r="AY17" s="30"/>
      <c r="AZ17" s="30"/>
    </row>
    <row r="18" spans="1:52" x14ac:dyDescent="0.2">
      <c r="A18" s="95" t="s">
        <v>18</v>
      </c>
      <c r="B18" s="96">
        <v>690210</v>
      </c>
      <c r="C18" s="97"/>
      <c r="D18" s="98">
        <v>690000</v>
      </c>
      <c r="E18" s="99">
        <f t="shared" si="5"/>
        <v>4.9493566051602711E-2</v>
      </c>
      <c r="F18" s="100">
        <f t="shared" si="6"/>
        <v>-210</v>
      </c>
      <c r="G18" s="101">
        <f>F18/B18</f>
        <v>-3.0425522667014388E-4</v>
      </c>
      <c r="H18" s="102"/>
      <c r="I18" s="103">
        <v>690210</v>
      </c>
      <c r="J18" s="97"/>
      <c r="K18" s="98">
        <v>690210</v>
      </c>
      <c r="L18" s="99">
        <f t="shared" si="7"/>
        <v>5.2348118896615933E-2</v>
      </c>
      <c r="M18" s="100">
        <f t="shared" si="8"/>
        <v>0</v>
      </c>
      <c r="N18" s="101">
        <f>M18/I18</f>
        <v>0</v>
      </c>
      <c r="O18" s="102"/>
      <c r="P18" s="103">
        <v>618200</v>
      </c>
      <c r="Q18" s="97"/>
      <c r="R18" s="98">
        <v>618200</v>
      </c>
      <c r="S18" s="101">
        <f t="shared" si="9"/>
        <v>5.0050625454702076E-2</v>
      </c>
      <c r="T18" s="100">
        <f t="shared" si="10"/>
        <v>0</v>
      </c>
      <c r="U18" s="101">
        <f t="shared" si="11"/>
        <v>0</v>
      </c>
      <c r="V18" s="102"/>
      <c r="W18" s="103">
        <v>618200</v>
      </c>
      <c r="X18" s="104">
        <f t="shared" si="12"/>
        <v>5.1949579831932775E-2</v>
      </c>
      <c r="Y18" s="98">
        <v>618200</v>
      </c>
      <c r="Z18" s="101">
        <f t="shared" si="13"/>
        <v>5.5067918732864207E-2</v>
      </c>
      <c r="AA18" s="100">
        <f t="shared" si="14"/>
        <v>0</v>
      </c>
      <c r="AB18" s="101">
        <f>AA18/W18</f>
        <v>0</v>
      </c>
      <c r="AC18" s="102"/>
      <c r="AD18" s="105">
        <v>618200</v>
      </c>
      <c r="AE18" s="101">
        <f t="shared" si="15"/>
        <v>5.5457126581653936E-2</v>
      </c>
      <c r="AF18" s="98">
        <v>618200</v>
      </c>
      <c r="AG18" s="106">
        <f t="shared" ref="AG18:AG23" si="18">AF18/$AF$4</f>
        <v>5.6962174977199673E-2</v>
      </c>
      <c r="AH18" s="94"/>
      <c r="AI18" s="107">
        <v>618200</v>
      </c>
      <c r="AJ18" s="101">
        <f t="shared" si="16"/>
        <v>6.0816527299557305E-2</v>
      </c>
      <c r="AK18" s="94"/>
      <c r="AL18" s="108">
        <v>618200</v>
      </c>
      <c r="AM18" s="30">
        <f>AL18/$AL$4</f>
        <v>6.5073684210526311E-2</v>
      </c>
      <c r="AN18" s="94"/>
      <c r="AO18" s="109">
        <v>618200</v>
      </c>
      <c r="AP18" s="30">
        <f>AO18/$AO$4</f>
        <v>6.9719183489342501E-2</v>
      </c>
      <c r="AQ18" s="94"/>
      <c r="AR18" s="109">
        <v>618200</v>
      </c>
      <c r="AS18" s="30">
        <f t="shared" si="17"/>
        <v>7.4258258258258256E-2</v>
      </c>
      <c r="AT18" s="94"/>
      <c r="AU18" s="109">
        <v>618200</v>
      </c>
      <c r="AV18" s="30">
        <f t="shared" ref="AV18:AV20" si="19">AU18/$AU$4</f>
        <v>8.0129617627997404E-2</v>
      </c>
      <c r="AW18" s="30"/>
      <c r="AX18" s="30"/>
      <c r="AY18" s="30"/>
      <c r="AZ18" s="30"/>
    </row>
    <row r="19" spans="1:52" x14ac:dyDescent="0.2">
      <c r="A19" s="40" t="s">
        <v>19</v>
      </c>
      <c r="B19" s="22">
        <v>25000</v>
      </c>
      <c r="D19" s="23">
        <v>25000</v>
      </c>
      <c r="E19" s="24">
        <f t="shared" si="5"/>
        <v>1.7932451467971996E-3</v>
      </c>
      <c r="F19" s="25">
        <f t="shared" si="6"/>
        <v>0</v>
      </c>
      <c r="G19" s="26">
        <f>F19/B19</f>
        <v>0</v>
      </c>
      <c r="H19" s="27"/>
      <c r="I19" s="28">
        <v>25000</v>
      </c>
      <c r="K19" s="23">
        <v>24999</v>
      </c>
      <c r="L19" s="24">
        <f t="shared" si="7"/>
        <v>1.8960180587017021E-3</v>
      </c>
      <c r="M19" s="25">
        <f t="shared" si="8"/>
        <v>-1</v>
      </c>
      <c r="N19" s="26">
        <f>M19/I19</f>
        <v>-4.0000000000000003E-5</v>
      </c>
      <c r="O19" s="27"/>
      <c r="P19" s="28">
        <v>25000</v>
      </c>
      <c r="R19" s="23">
        <v>25000</v>
      </c>
      <c r="S19" s="26">
        <f t="shared" si="9"/>
        <v>2.0240466456932253E-3</v>
      </c>
      <c r="T19" s="25">
        <f t="shared" si="10"/>
        <v>0</v>
      </c>
      <c r="U19" s="26">
        <f t="shared" si="11"/>
        <v>0</v>
      </c>
      <c r="V19" s="27"/>
      <c r="W19" s="28">
        <v>25000</v>
      </c>
      <c r="X19" s="30">
        <f t="shared" si="12"/>
        <v>2.1008403361344537E-3</v>
      </c>
      <c r="Y19" s="23">
        <v>25000</v>
      </c>
      <c r="Z19" s="26">
        <f t="shared" si="13"/>
        <v>2.2269459209343337E-3</v>
      </c>
      <c r="AA19" s="25">
        <f t="shared" si="14"/>
        <v>0</v>
      </c>
      <c r="AB19" s="26">
        <f>AA19/W19</f>
        <v>0</v>
      </c>
      <c r="AC19" s="27"/>
      <c r="AD19" s="31">
        <v>25000</v>
      </c>
      <c r="AE19" s="26">
        <f t="shared" si="15"/>
        <v>2.2426854813027311E-3</v>
      </c>
      <c r="AF19" s="23">
        <v>25000</v>
      </c>
      <c r="AG19" s="50">
        <f t="shared" si="18"/>
        <v>2.3035496189420766E-3</v>
      </c>
      <c r="AH19" s="93"/>
      <c r="AI19" s="37">
        <v>25000</v>
      </c>
      <c r="AJ19" s="26">
        <f t="shared" si="16"/>
        <v>2.4594195769798328E-3</v>
      </c>
      <c r="AK19" s="94"/>
      <c r="AL19" s="38">
        <v>25000</v>
      </c>
      <c r="AM19" s="30">
        <f>AL19/$AL$4</f>
        <v>2.631578947368421E-3</v>
      </c>
      <c r="AN19" s="94"/>
      <c r="AO19" s="39">
        <v>25000</v>
      </c>
      <c r="AP19" s="30">
        <f>AO19/$AO$4</f>
        <v>2.8194428780872901E-3</v>
      </c>
      <c r="AQ19" s="94"/>
      <c r="AR19" s="39">
        <v>25000</v>
      </c>
      <c r="AS19" s="30">
        <f t="shared" si="17"/>
        <v>3.003003003003003E-3</v>
      </c>
      <c r="AT19" s="94"/>
      <c r="AU19" s="39">
        <v>25000</v>
      </c>
      <c r="AV19" s="30">
        <f t="shared" si="19"/>
        <v>3.2404406999351912E-3</v>
      </c>
      <c r="AW19" s="30"/>
      <c r="AX19" s="30"/>
      <c r="AY19" s="30"/>
      <c r="AZ19" s="30"/>
    </row>
    <row r="20" spans="1:52" x14ac:dyDescent="0.2">
      <c r="A20" s="40" t="s">
        <v>20</v>
      </c>
      <c r="B20" s="22">
        <v>95996</v>
      </c>
      <c r="D20" s="23">
        <v>95996</v>
      </c>
      <c r="E20" s="24">
        <f t="shared" si="5"/>
        <v>6.8857744444777592E-3</v>
      </c>
      <c r="F20" s="25">
        <f t="shared" si="6"/>
        <v>0</v>
      </c>
      <c r="G20" s="26">
        <f>F20/B20</f>
        <v>0</v>
      </c>
      <c r="H20" s="27"/>
      <c r="I20" s="28">
        <v>95996</v>
      </c>
      <c r="K20" s="23">
        <v>95996</v>
      </c>
      <c r="L20" s="24">
        <f t="shared" si="7"/>
        <v>7.2806972104135599E-3</v>
      </c>
      <c r="M20" s="25">
        <f t="shared" si="8"/>
        <v>0</v>
      </c>
      <c r="N20" s="26">
        <f>M20/I20</f>
        <v>0</v>
      </c>
      <c r="O20" s="27"/>
      <c r="P20" s="28">
        <v>168006</v>
      </c>
      <c r="R20" s="23">
        <v>168006</v>
      </c>
      <c r="S20" s="26">
        <f t="shared" si="9"/>
        <v>1.3602079230253441E-2</v>
      </c>
      <c r="T20" s="25">
        <f t="shared" si="10"/>
        <v>0</v>
      </c>
      <c r="U20" s="26">
        <f t="shared" si="11"/>
        <v>0</v>
      </c>
      <c r="V20" s="27"/>
      <c r="W20" s="28">
        <v>168006</v>
      </c>
      <c r="X20" s="30">
        <f t="shared" si="12"/>
        <v>1.4118151260504202E-2</v>
      </c>
      <c r="Y20" s="23">
        <v>168006</v>
      </c>
      <c r="Z20" s="26">
        <f t="shared" si="13"/>
        <v>1.4965611055699747E-2</v>
      </c>
      <c r="AA20" s="25">
        <f t="shared" si="14"/>
        <v>0</v>
      </c>
      <c r="AB20" s="26">
        <f>AA20/W20</f>
        <v>0</v>
      </c>
      <c r="AC20" s="27"/>
      <c r="AD20" s="31">
        <v>168006</v>
      </c>
      <c r="AE20" s="26">
        <f t="shared" si="15"/>
        <v>1.5071384678869867E-2</v>
      </c>
      <c r="AF20" s="23">
        <v>168006</v>
      </c>
      <c r="AG20" s="50">
        <f t="shared" si="18"/>
        <v>1.5480406291199303E-2</v>
      </c>
      <c r="AH20" s="93"/>
      <c r="AI20" s="37">
        <v>168006</v>
      </c>
      <c r="AJ20" s="26">
        <f t="shared" si="16"/>
        <v>1.6527889818002951E-2</v>
      </c>
      <c r="AK20" s="94"/>
      <c r="AL20" s="38">
        <v>168006</v>
      </c>
      <c r="AM20" s="30">
        <f>AL20/$AL$4</f>
        <v>1.7684842105263159E-2</v>
      </c>
      <c r="AN20" s="94"/>
      <c r="AO20" s="39">
        <v>168006</v>
      </c>
      <c r="AP20" s="30">
        <f>AO20/$AO$4</f>
        <v>1.894733280703733E-2</v>
      </c>
      <c r="AQ20" s="94"/>
      <c r="AR20" s="39">
        <v>168006</v>
      </c>
      <c r="AS20" s="30">
        <f t="shared" si="17"/>
        <v>2.0180900900900901E-2</v>
      </c>
      <c r="AT20" s="94"/>
      <c r="AU20" s="39">
        <v>168006</v>
      </c>
      <c r="AV20" s="30">
        <f t="shared" si="19"/>
        <v>2.1776539209332469E-2</v>
      </c>
      <c r="AW20" s="30"/>
      <c r="AX20" s="30"/>
      <c r="AY20" s="30"/>
      <c r="AZ20" s="30"/>
    </row>
    <row r="21" spans="1:52" x14ac:dyDescent="0.2">
      <c r="A21" s="95" t="s">
        <v>21</v>
      </c>
      <c r="B21" s="96">
        <v>100000</v>
      </c>
      <c r="C21" s="97"/>
      <c r="D21" s="98">
        <v>100000</v>
      </c>
      <c r="E21" s="99">
        <f t="shared" si="5"/>
        <v>7.1729805871887983E-3</v>
      </c>
      <c r="F21" s="100">
        <f t="shared" si="6"/>
        <v>0</v>
      </c>
      <c r="G21" s="110" t="s">
        <v>22</v>
      </c>
      <c r="H21" s="102"/>
      <c r="I21" s="103">
        <v>100000</v>
      </c>
      <c r="J21" s="97"/>
      <c r="K21" s="98">
        <v>100000</v>
      </c>
      <c r="L21" s="99">
        <f t="shared" si="7"/>
        <v>7.5843756098312011E-3</v>
      </c>
      <c r="M21" s="100">
        <f t="shared" si="8"/>
        <v>0</v>
      </c>
      <c r="N21" s="110" t="s">
        <v>22</v>
      </c>
      <c r="O21" s="102"/>
      <c r="P21" s="103">
        <v>100000</v>
      </c>
      <c r="Q21" s="97"/>
      <c r="R21" s="98">
        <v>100000</v>
      </c>
      <c r="S21" s="101">
        <f t="shared" si="9"/>
        <v>8.0961865827729011E-3</v>
      </c>
      <c r="T21" s="100">
        <f t="shared" si="10"/>
        <v>0</v>
      </c>
      <c r="U21" s="26">
        <f t="shared" si="11"/>
        <v>0</v>
      </c>
      <c r="V21" s="102"/>
      <c r="W21" s="103">
        <v>0</v>
      </c>
      <c r="X21" s="104">
        <f t="shared" si="12"/>
        <v>0</v>
      </c>
      <c r="Y21" s="98">
        <v>0</v>
      </c>
      <c r="Z21" s="101">
        <f t="shared" si="13"/>
        <v>0</v>
      </c>
      <c r="AA21" s="100">
        <f t="shared" si="14"/>
        <v>0</v>
      </c>
      <c r="AB21" s="110" t="s">
        <v>22</v>
      </c>
      <c r="AC21" s="102"/>
      <c r="AD21" s="105">
        <v>0</v>
      </c>
      <c r="AE21" s="101">
        <f t="shared" si="15"/>
        <v>0</v>
      </c>
      <c r="AF21" s="98">
        <v>0</v>
      </c>
      <c r="AG21" s="106">
        <f t="shared" si="18"/>
        <v>0</v>
      </c>
      <c r="AH21" s="94"/>
      <c r="AI21" s="107">
        <v>0</v>
      </c>
      <c r="AJ21" s="101">
        <f t="shared" si="16"/>
        <v>0</v>
      </c>
      <c r="AK21" s="94"/>
      <c r="AL21" s="108">
        <v>0</v>
      </c>
      <c r="AN21" s="94"/>
      <c r="AO21" s="109">
        <v>0</v>
      </c>
      <c r="AQ21" s="94"/>
      <c r="AR21" s="109">
        <v>0</v>
      </c>
      <c r="AT21" s="94"/>
      <c r="AU21" s="109">
        <v>0</v>
      </c>
    </row>
    <row r="22" spans="1:52" x14ac:dyDescent="0.2">
      <c r="A22" s="95" t="s">
        <v>23</v>
      </c>
      <c r="B22" s="96">
        <v>0</v>
      </c>
      <c r="C22" s="97"/>
      <c r="D22" s="98">
        <v>0</v>
      </c>
      <c r="E22" s="99">
        <f t="shared" si="5"/>
        <v>0</v>
      </c>
      <c r="F22" s="100">
        <f t="shared" si="6"/>
        <v>0</v>
      </c>
      <c r="G22" s="106" t="s">
        <v>22</v>
      </c>
      <c r="H22" s="102"/>
      <c r="I22" s="103">
        <v>389450</v>
      </c>
      <c r="J22" s="97"/>
      <c r="K22" s="98">
        <v>389450</v>
      </c>
      <c r="L22" s="99">
        <f t="shared" si="7"/>
        <v>2.9537350812487612E-2</v>
      </c>
      <c r="M22" s="100">
        <f t="shared" si="8"/>
        <v>0</v>
      </c>
      <c r="N22" s="101">
        <f>M22/I22</f>
        <v>0</v>
      </c>
      <c r="O22" s="102"/>
      <c r="P22" s="103">
        <v>389450</v>
      </c>
      <c r="Q22" s="97"/>
      <c r="R22" s="98">
        <v>389450</v>
      </c>
      <c r="S22" s="101">
        <f t="shared" si="9"/>
        <v>3.1530598646609065E-2</v>
      </c>
      <c r="T22" s="100">
        <f t="shared" si="10"/>
        <v>0</v>
      </c>
      <c r="U22" s="101">
        <f t="shared" si="11"/>
        <v>0</v>
      </c>
      <c r="V22" s="102"/>
      <c r="W22" s="103">
        <v>389450</v>
      </c>
      <c r="X22" s="104">
        <f t="shared" si="12"/>
        <v>3.2726890756302522E-2</v>
      </c>
      <c r="Y22" s="98">
        <v>389450</v>
      </c>
      <c r="Z22" s="101">
        <f t="shared" si="13"/>
        <v>3.4691363556315052E-2</v>
      </c>
      <c r="AA22" s="100">
        <f t="shared" si="14"/>
        <v>0</v>
      </c>
      <c r="AB22" s="101">
        <f>AA22/W22</f>
        <v>0</v>
      </c>
      <c r="AC22" s="102"/>
      <c r="AD22" s="105">
        <v>391500</v>
      </c>
      <c r="AE22" s="101">
        <f>AD22/$AD$4</f>
        <v>3.5120454637200767E-2</v>
      </c>
      <c r="AF22" s="98">
        <v>391500</v>
      </c>
      <c r="AG22" s="106">
        <f t="shared" si="18"/>
        <v>3.6073587032632921E-2</v>
      </c>
      <c r="AH22" s="94"/>
      <c r="AI22" s="107">
        <v>394083</v>
      </c>
      <c r="AJ22" s="101">
        <f t="shared" si="16"/>
        <v>3.8768617806197739E-2</v>
      </c>
      <c r="AK22" s="94"/>
      <c r="AL22" s="38">
        <v>392330</v>
      </c>
      <c r="AM22" s="30">
        <f>AL22/$AL$4</f>
        <v>4.1297894736842103E-2</v>
      </c>
      <c r="AN22" s="94"/>
      <c r="AO22" s="111">
        <v>394083</v>
      </c>
      <c r="AP22" s="112">
        <f>AO22/$AO$4</f>
        <v>4.4443780309010937E-2</v>
      </c>
      <c r="AQ22" s="113"/>
      <c r="AR22" s="111">
        <v>394083</v>
      </c>
      <c r="AS22" s="112">
        <f t="shared" ref="AS22:AS23" si="20">AR22/$AR$4</f>
        <v>4.7337297297297298E-2</v>
      </c>
      <c r="AT22" s="113"/>
      <c r="AU22" s="111">
        <v>394083</v>
      </c>
      <c r="AV22" s="30">
        <f t="shared" ref="AV22:AV23" si="21">AU22/$AU$4</f>
        <v>5.1080103694102395E-2</v>
      </c>
      <c r="AW22" s="30"/>
      <c r="AX22" s="30"/>
      <c r="AY22" s="30"/>
      <c r="AZ22" s="30"/>
    </row>
    <row r="23" spans="1:52" x14ac:dyDescent="0.2">
      <c r="B23" s="114">
        <f>SUM(B17:B22)</f>
        <v>1234782</v>
      </c>
      <c r="D23" s="115">
        <f>SUM(D17:D22)</f>
        <v>1234572</v>
      </c>
      <c r="E23" s="48">
        <f t="shared" si="5"/>
        <v>8.8555609894868492E-2</v>
      </c>
      <c r="F23" s="116">
        <f t="shared" si="6"/>
        <v>-210</v>
      </c>
      <c r="G23" s="117">
        <f>F23/B23</f>
        <v>-1.7007050637278482E-4</v>
      </c>
      <c r="H23" s="27"/>
      <c r="I23" s="118">
        <f>SUM(I17:I22)</f>
        <v>1624232</v>
      </c>
      <c r="K23" s="115">
        <f>SUM(K17:K22)</f>
        <v>1624231</v>
      </c>
      <c r="L23" s="48">
        <f t="shared" si="7"/>
        <v>0.12318777981131743</v>
      </c>
      <c r="M23" s="116">
        <f t="shared" si="8"/>
        <v>-1</v>
      </c>
      <c r="N23" s="117">
        <f>M23/I23</f>
        <v>-6.1567559314186644E-7</v>
      </c>
      <c r="O23" s="27"/>
      <c r="P23" s="118">
        <f>SUM(P17:P22)</f>
        <v>1624232</v>
      </c>
      <c r="R23" s="115">
        <f>SUM(R17:R22)</f>
        <v>1624232</v>
      </c>
      <c r="S23" s="117">
        <f t="shared" si="9"/>
        <v>0.13150085325710395</v>
      </c>
      <c r="T23" s="116">
        <f t="shared" si="10"/>
        <v>0</v>
      </c>
      <c r="U23" s="117">
        <f t="shared" si="11"/>
        <v>0</v>
      </c>
      <c r="V23" s="27"/>
      <c r="W23" s="118">
        <f>SUM(W17:W22)</f>
        <v>1524232</v>
      </c>
      <c r="X23" s="30">
        <f t="shared" si="12"/>
        <v>0.12808672268907564</v>
      </c>
      <c r="Y23" s="115">
        <f>SUM(Y17:Y22)</f>
        <v>1524232</v>
      </c>
      <c r="Z23" s="117">
        <f t="shared" si="13"/>
        <v>0.13577528939830327</v>
      </c>
      <c r="AA23" s="116">
        <f t="shared" si="14"/>
        <v>0</v>
      </c>
      <c r="AB23" s="117">
        <f>AA23/W23</f>
        <v>0</v>
      </c>
      <c r="AC23" s="27"/>
      <c r="AD23" s="119">
        <f>SUM(AD17:AD22)</f>
        <v>1526282</v>
      </c>
      <c r="AE23" s="26">
        <f t="shared" si="15"/>
        <v>0.13691881927094782</v>
      </c>
      <c r="AF23" s="115">
        <f>SUM(AF17:AF22)</f>
        <v>1526282</v>
      </c>
      <c r="AG23" s="120">
        <f t="shared" si="18"/>
        <v>0.14063465277992604</v>
      </c>
      <c r="AH23" s="93"/>
      <c r="AI23" s="121">
        <f>SUM(AI17:AI22)</f>
        <v>1528865</v>
      </c>
      <c r="AJ23" s="122">
        <f t="shared" si="16"/>
        <v>0.15040482046237089</v>
      </c>
      <c r="AK23" s="94"/>
      <c r="AL23" s="123">
        <f>SUM(AL17:AL22)</f>
        <v>1527112</v>
      </c>
      <c r="AM23" s="30">
        <f>AL23/$AL$4</f>
        <v>0.16074863157894737</v>
      </c>
      <c r="AN23" s="94"/>
      <c r="AO23" s="124">
        <f>SUM(AO17:AO22)</f>
        <v>1528865</v>
      </c>
      <c r="AP23" s="30">
        <f>AO23/$AO$4</f>
        <v>0.17242190143227698</v>
      </c>
      <c r="AQ23" s="94"/>
      <c r="AR23" s="124">
        <f>SUM(AR17:AR22)</f>
        <v>1528865</v>
      </c>
      <c r="AS23" s="30">
        <f t="shared" si="20"/>
        <v>0.18364744744744746</v>
      </c>
      <c r="AT23" s="94"/>
      <c r="AU23" s="124">
        <f>SUM(AU17:AU22)</f>
        <v>1528865</v>
      </c>
      <c r="AV23" s="30">
        <f t="shared" si="21"/>
        <v>0.19816785482825663</v>
      </c>
      <c r="AW23" s="30"/>
      <c r="AX23" s="30"/>
      <c r="AY23" s="30"/>
      <c r="AZ23" s="30"/>
    </row>
    <row r="24" spans="1:52" x14ac:dyDescent="0.2">
      <c r="B24" s="22"/>
      <c r="D24" s="23"/>
      <c r="F24" s="25"/>
      <c r="G24" s="26"/>
      <c r="H24" s="18"/>
      <c r="I24" s="28"/>
      <c r="K24" s="23"/>
      <c r="M24" s="25"/>
      <c r="N24" s="26"/>
      <c r="O24" s="18"/>
      <c r="P24" s="28"/>
      <c r="R24" s="23"/>
      <c r="S24" s="30"/>
      <c r="T24" s="25"/>
      <c r="U24" s="26"/>
      <c r="V24" s="18"/>
      <c r="W24" s="28"/>
      <c r="Y24" s="23"/>
      <c r="Z24" s="30"/>
      <c r="AA24" s="25"/>
      <c r="AB24" s="26"/>
      <c r="AC24" s="18"/>
      <c r="AD24" s="19"/>
      <c r="AF24" s="23"/>
      <c r="AG24" s="24"/>
      <c r="AH24" s="32"/>
      <c r="AI24" s="37"/>
      <c r="AJ24" s="30"/>
      <c r="AK24" s="34"/>
      <c r="AL24" s="38"/>
      <c r="AN24" s="34"/>
      <c r="AO24" s="39"/>
      <c r="AQ24" s="34"/>
      <c r="AR24" s="39"/>
      <c r="AT24" s="34"/>
      <c r="AU24" s="39"/>
    </row>
    <row r="25" spans="1:52" ht="12" thickBot="1" x14ac:dyDescent="0.25">
      <c r="A25" s="92" t="s">
        <v>24</v>
      </c>
      <c r="B25" s="125">
        <f>B14-B23</f>
        <v>3812120</v>
      </c>
      <c r="D25" s="126">
        <f>D14-D23</f>
        <v>3160010</v>
      </c>
      <c r="E25" s="127">
        <f>D25/$D$4</f>
        <v>0.22666690385322474</v>
      </c>
      <c r="F25" s="128">
        <f>D25-B25</f>
        <v>-652110</v>
      </c>
      <c r="G25" s="129">
        <f>F25/B25</f>
        <v>-0.17106229604524517</v>
      </c>
      <c r="H25" s="27"/>
      <c r="I25" s="130">
        <f>I14-I23</f>
        <v>2823192</v>
      </c>
      <c r="K25" s="126">
        <f>K14-K23</f>
        <v>2556498</v>
      </c>
      <c r="L25" s="127">
        <f>K25/$K$4</f>
        <v>0.19389441077782246</v>
      </c>
      <c r="M25" s="128">
        <f>K25-I25</f>
        <v>-266694</v>
      </c>
      <c r="N25" s="129">
        <f>M25/I25</f>
        <v>-9.446541361692723E-2</v>
      </c>
      <c r="O25" s="27"/>
      <c r="P25" s="130">
        <f>P14-P23</f>
        <v>2571151</v>
      </c>
      <c r="R25" s="126">
        <f>R14-R23</f>
        <v>2244825.0500000007</v>
      </c>
      <c r="S25" s="131">
        <f>R25/$R$4</f>
        <v>0.18174522450482514</v>
      </c>
      <c r="T25" s="128">
        <f>R25-P25</f>
        <v>-326325.94999999925</v>
      </c>
      <c r="U25" s="129">
        <f>T25/P25</f>
        <v>-0.12691823622961049</v>
      </c>
      <c r="V25" s="27"/>
      <c r="W25" s="130">
        <f>W14-W23</f>
        <v>2194594</v>
      </c>
      <c r="X25" s="30">
        <f>W25/$W$4</f>
        <v>0.18441966386554623</v>
      </c>
      <c r="Y25" s="126">
        <f>Y14-Y23</f>
        <v>1998040</v>
      </c>
      <c r="Z25" s="131">
        <f>Y25/$Y$4</f>
        <v>0.17798108111454547</v>
      </c>
      <c r="AA25" s="128">
        <f>Y25-W25</f>
        <v>-196554</v>
      </c>
      <c r="AB25" s="129">
        <f>AA25/W25</f>
        <v>-8.9562807517016813E-2</v>
      </c>
      <c r="AC25" s="27"/>
      <c r="AD25" s="132">
        <f>AD14-AD23</f>
        <v>1945427</v>
      </c>
      <c r="AE25" s="30">
        <f>AD25/$AD$4</f>
        <v>0.17451923551337314</v>
      </c>
      <c r="AF25" s="126">
        <f>AF14-AF23</f>
        <v>1831935.8199999994</v>
      </c>
      <c r="AG25" s="127">
        <f>AF25/$AF$4</f>
        <v>0.16879820240349358</v>
      </c>
      <c r="AH25" s="32"/>
      <c r="AI25" s="133">
        <f>AI14-AI23</f>
        <v>1585784.1604891969</v>
      </c>
      <c r="AJ25" s="131">
        <f>AI25/$AI$4</f>
        <v>0.15600434436686639</v>
      </c>
      <c r="AK25" s="34"/>
      <c r="AL25" s="134">
        <f>AL14-AL23</f>
        <v>1368490</v>
      </c>
      <c r="AM25" s="30">
        <f>AL25/$AL$4</f>
        <v>0.14405157894736842</v>
      </c>
      <c r="AN25" s="34"/>
      <c r="AO25" s="135">
        <f>AO14-AO23</f>
        <v>1153989.0906132963</v>
      </c>
      <c r="AP25" s="30">
        <f>AO25/$AO$4</f>
        <v>0.13014425291680345</v>
      </c>
      <c r="AQ25" s="34"/>
      <c r="AR25" s="135">
        <f>AR14-AR23</f>
        <v>966668.1548954621</v>
      </c>
      <c r="AS25" s="30">
        <f>AR25/$AR$4</f>
        <v>0.11611629488233779</v>
      </c>
      <c r="AT25" s="34"/>
      <c r="AU25" s="135">
        <f>AU14-AU23</f>
        <v>760399.13431415334</v>
      </c>
      <c r="AV25" s="30">
        <f>AU25/$AU$4</f>
        <v>9.8561132121082737E-2</v>
      </c>
      <c r="AW25" s="30"/>
      <c r="AX25" s="30"/>
      <c r="AY25" s="30"/>
      <c r="AZ25" s="30"/>
    </row>
    <row r="26" spans="1:52" ht="12" thickTop="1" x14ac:dyDescent="0.2">
      <c r="B26" s="22"/>
      <c r="D26" s="23"/>
      <c r="F26" s="136"/>
      <c r="G26" s="30"/>
      <c r="H26" s="18"/>
      <c r="I26" s="28"/>
      <c r="K26" s="23"/>
      <c r="M26" s="136"/>
      <c r="N26" s="30"/>
      <c r="O26" s="18"/>
      <c r="R26" s="16"/>
      <c r="S26" s="30"/>
      <c r="T26" s="136"/>
      <c r="U26" s="30"/>
      <c r="V26" s="18"/>
      <c r="Y26" s="16"/>
      <c r="Z26" s="30"/>
      <c r="AA26" s="136"/>
      <c r="AB26" s="30"/>
      <c r="AC26" s="18"/>
      <c r="AD26" s="19"/>
      <c r="AF26" s="16"/>
      <c r="AG26" s="24"/>
      <c r="AH26" s="32"/>
      <c r="AI26" s="137"/>
      <c r="AJ26" s="30"/>
      <c r="AK26" s="34"/>
      <c r="AL26" s="138"/>
      <c r="AN26" s="34"/>
      <c r="AO26" s="139"/>
      <c r="AQ26" s="34"/>
      <c r="AR26" s="139"/>
      <c r="AT26" s="34"/>
      <c r="AU26" s="139"/>
    </row>
    <row r="27" spans="1:52" x14ac:dyDescent="0.2">
      <c r="A27" s="1" t="s">
        <v>25</v>
      </c>
      <c r="B27" s="22"/>
      <c r="D27" s="23"/>
      <c r="F27" s="136"/>
      <c r="G27" s="30"/>
      <c r="H27" s="18"/>
      <c r="I27" s="28"/>
      <c r="K27" s="23"/>
      <c r="M27" s="136"/>
      <c r="N27" s="30"/>
      <c r="O27" s="18"/>
      <c r="Q27" s="1" t="s">
        <v>26</v>
      </c>
      <c r="R27" s="16"/>
      <c r="S27" s="30"/>
      <c r="T27" s="136"/>
      <c r="U27" s="30"/>
      <c r="V27" s="18"/>
      <c r="X27" s="1" t="s">
        <v>26</v>
      </c>
      <c r="Y27" s="16"/>
      <c r="Z27" s="30"/>
      <c r="AA27" s="136"/>
      <c r="AB27" s="30"/>
      <c r="AC27" s="18"/>
      <c r="AD27" s="19"/>
      <c r="AF27" s="16"/>
      <c r="AG27" s="24"/>
      <c r="AH27" s="32"/>
      <c r="AI27" s="137"/>
      <c r="AJ27" s="30"/>
      <c r="AK27" s="34"/>
      <c r="AL27" s="138"/>
      <c r="AN27" s="34"/>
      <c r="AO27" s="139"/>
      <c r="AQ27" s="34"/>
      <c r="AR27" s="139"/>
      <c r="AT27" s="34"/>
      <c r="AU27" s="139"/>
    </row>
    <row r="28" spans="1:52" x14ac:dyDescent="0.2">
      <c r="A28" s="40" t="s">
        <v>73</v>
      </c>
      <c r="B28" s="22">
        <v>1574807</v>
      </c>
      <c r="C28" s="140">
        <f>B28/B36</f>
        <v>0.4131060647992334</v>
      </c>
      <c r="D28" s="23">
        <f>D25*C28</f>
        <v>1305419.2958262255</v>
      </c>
      <c r="E28" s="51">
        <f t="shared" ref="E28:E34" si="22">D28/$D$4</f>
        <v>9.3637472671031868E-2</v>
      </c>
      <c r="F28" s="25">
        <f t="shared" ref="F28:F34" si="23">D28-B28</f>
        <v>-269387.70417377446</v>
      </c>
      <c r="G28" s="26">
        <f>F28/B28</f>
        <v>-0.17106077390675459</v>
      </c>
      <c r="H28" s="44"/>
      <c r="I28" s="28">
        <v>1396193</v>
      </c>
      <c r="J28" s="140">
        <f>I28/I36</f>
        <v>0.49454376851183446</v>
      </c>
      <c r="K28" s="23">
        <f>K25*J28</f>
        <v>1264300.1551129678</v>
      </c>
      <c r="L28" s="51">
        <f t="shared" ref="L28:L34" si="24">K28/$K$4</f>
        <v>9.5889272599445977E-2</v>
      </c>
      <c r="M28" s="25">
        <f t="shared" ref="M28:M34" si="25">K28-I28</f>
        <v>-131892.84488703217</v>
      </c>
      <c r="N28" s="26">
        <f>M28/I28</f>
        <v>-9.4466055113463662E-2</v>
      </c>
      <c r="O28" s="44"/>
      <c r="P28" s="28">
        <v>1327788</v>
      </c>
      <c r="Q28" s="140">
        <f>P28/P36</f>
        <v>0.5164171418748158</v>
      </c>
      <c r="R28" s="23">
        <f>R25*Q28</f>
        <v>1159266.1363299908</v>
      </c>
      <c r="S28" s="141">
        <f t="shared" ref="S28:S34" si="26">R28/$R$4</f>
        <v>9.3856349388178537E-2</v>
      </c>
      <c r="T28" s="25">
        <f t="shared" ref="T28:T34" si="27">R28-P28</f>
        <v>-168521.86367000919</v>
      </c>
      <c r="U28" s="26">
        <f>T28/P28</f>
        <v>-0.12691925493377645</v>
      </c>
      <c r="V28" s="44"/>
      <c r="W28" s="28">
        <f>W4*0.099</f>
        <v>1178100</v>
      </c>
      <c r="X28" s="140">
        <f>W28/W36</f>
        <v>0.53681911096084289</v>
      </c>
      <c r="Y28" s="23">
        <f>Y25*X28</f>
        <v>1072586.0564642025</v>
      </c>
      <c r="Z28" s="141">
        <f>Y28/$Y$4</f>
        <v>9.5543645731759955E-2</v>
      </c>
      <c r="AA28" s="25">
        <f t="shared" ref="AA28:AA34" si="28">Y28-W28</f>
        <v>-105513.94353579753</v>
      </c>
      <c r="AB28" s="26">
        <f>AA28/W28</f>
        <v>-8.9562807517016826E-2</v>
      </c>
      <c r="AC28" s="44"/>
      <c r="AD28" s="31">
        <f>AD4*0.099</f>
        <v>1103587.6500000001</v>
      </c>
      <c r="AE28" s="142">
        <f>AD28/AD36</f>
        <v>0.56727271185194827</v>
      </c>
      <c r="AF28" s="23">
        <f>1052288.37-2882</f>
        <v>1049406.3700000001</v>
      </c>
      <c r="AG28" s="143">
        <f>AF28/$AF$4</f>
        <v>9.6694385749155537E-2</v>
      </c>
      <c r="AH28" s="144"/>
      <c r="AI28" s="37">
        <f>AI4*0.099</f>
        <v>1006335</v>
      </c>
      <c r="AJ28" s="145">
        <f>AI28/$AI$4</f>
        <v>9.9000000000000005E-2</v>
      </c>
      <c r="AK28" s="146"/>
      <c r="AL28" s="38">
        <f>AL4*0.099</f>
        <v>940500</v>
      </c>
      <c r="AM28" s="30">
        <f>AL28/$AL$4</f>
        <v>9.9000000000000005E-2</v>
      </c>
      <c r="AN28" s="146"/>
      <c r="AO28" s="39">
        <f>AO4*0.099</f>
        <v>877833</v>
      </c>
      <c r="AP28" s="30">
        <f>AO28/$AO$4</f>
        <v>9.9000000000000005E-2</v>
      </c>
      <c r="AQ28" s="146"/>
      <c r="AR28" s="39">
        <f>AR4*0.099</f>
        <v>824175</v>
      </c>
      <c r="AS28" s="30">
        <f t="shared" ref="AS28:AS31" si="29">AR28/$AR$4</f>
        <v>9.9000000000000005E-2</v>
      </c>
      <c r="AT28" s="146"/>
      <c r="AU28" s="39">
        <f>AU4*0.099</f>
        <v>763785</v>
      </c>
      <c r="AV28" s="147">
        <f t="shared" ref="AV28:AV31" si="30">AU28/$AU$4</f>
        <v>9.9000000000000005E-2</v>
      </c>
      <c r="AW28" s="30"/>
      <c r="AX28" s="30"/>
      <c r="AY28" s="30"/>
      <c r="AZ28" s="30"/>
    </row>
    <row r="29" spans="1:52" x14ac:dyDescent="0.2">
      <c r="A29" s="40" t="s">
        <v>28</v>
      </c>
      <c r="B29" s="22">
        <v>764519</v>
      </c>
      <c r="C29" s="140">
        <f>B29/B36</f>
        <v>0.20054993123236378</v>
      </c>
      <c r="D29" s="23">
        <f>D25*C29</f>
        <v>633739.78819358186</v>
      </c>
      <c r="E29" s="51">
        <f t="shared" si="22"/>
        <v>4.5458031980417035E-2</v>
      </c>
      <c r="F29" s="25">
        <f t="shared" si="23"/>
        <v>-130779.21180641814</v>
      </c>
      <c r="G29" s="26">
        <f>F29/B29</f>
        <v>-0.17106077390675462</v>
      </c>
      <c r="H29" s="44"/>
      <c r="I29" s="28">
        <v>593067</v>
      </c>
      <c r="J29" s="140">
        <f>I29/I36</f>
        <v>0.21006951700804125</v>
      </c>
      <c r="K29" s="23">
        <f>K25*J29</f>
        <v>537042.30009202345</v>
      </c>
      <c r="L29" s="51">
        <f t="shared" si="24"/>
        <v>4.0731305222655917E-2</v>
      </c>
      <c r="M29" s="25">
        <f t="shared" si="25"/>
        <v>-56024.699907976552</v>
      </c>
      <c r="N29" s="26">
        <f>M29/I29</f>
        <v>-9.4466055113463662E-2</v>
      </c>
      <c r="O29" s="44"/>
      <c r="P29" s="28">
        <v>516748</v>
      </c>
      <c r="Q29" s="140">
        <f>P29/P36</f>
        <v>0.20097901564822643</v>
      </c>
      <c r="R29" s="23">
        <f>R25*Q29</f>
        <v>451162.72885148082</v>
      </c>
      <c r="S29" s="141">
        <f t="shared" si="26"/>
        <v>3.6526976319745677E-2</v>
      </c>
      <c r="T29" s="25">
        <f t="shared" si="27"/>
        <v>-65585.271148519183</v>
      </c>
      <c r="U29" s="26">
        <f>T29/P29</f>
        <v>-0.12691925493377659</v>
      </c>
      <c r="V29" s="44"/>
      <c r="W29" s="28">
        <f>(W25-W28)*0.4156</f>
        <v>422454.90640000004</v>
      </c>
      <c r="X29" s="140">
        <f>W29/W36</f>
        <v>0.19249797748467373</v>
      </c>
      <c r="Y29" s="23">
        <f>Y25*X29</f>
        <v>384618.65893347748</v>
      </c>
      <c r="Z29" s="141">
        <f t="shared" ref="Z29:Z34" si="31">Y29/$Y$4</f>
        <v>3.426099814508566E-2</v>
      </c>
      <c r="AA29" s="25">
        <f t="shared" si="28"/>
        <v>-37836.24746652256</v>
      </c>
      <c r="AB29" s="26">
        <f>AA29/W29</f>
        <v>-8.9562807517016813E-2</v>
      </c>
      <c r="AC29" s="44"/>
      <c r="AD29" s="31">
        <f>(AD25-AD28)*0.4156</f>
        <v>349868.43385999999</v>
      </c>
      <c r="AE29" s="142">
        <f>AD29/AD36</f>
        <v>0.17984146095433035</v>
      </c>
      <c r="AF29" s="23">
        <v>325228.48320191994</v>
      </c>
      <c r="AG29" s="143">
        <f t="shared" ref="AG29:AG34" si="32">AF29/$AF$4</f>
        <v>2.9967197941955692E-2</v>
      </c>
      <c r="AH29" s="144"/>
      <c r="AI29" s="37">
        <f>(AI25-AI28)*0.4156</f>
        <v>240819.07109931024</v>
      </c>
      <c r="AJ29" s="145">
        <f t="shared" ref="AJ29:AJ34" si="33">AI29/$AI$4</f>
        <v>2.3691005518869674E-2</v>
      </c>
      <c r="AK29" s="146"/>
      <c r="AL29" s="38">
        <f>(AL25-AL28)*0.4156</f>
        <v>177872.644</v>
      </c>
      <c r="AM29" s="30">
        <f>AL29/$AL$4</f>
        <v>1.8723436210526315E-2</v>
      </c>
      <c r="AN29" s="146"/>
      <c r="AO29" s="39">
        <f>(AO25-AO28)*0.4156</f>
        <v>114770.47125888593</v>
      </c>
      <c r="AP29" s="30">
        <f>AO29/$AO$4</f>
        <v>1.2943551512223516E-2</v>
      </c>
      <c r="AQ29" s="146"/>
      <c r="AR29" s="39">
        <f>(AR25-AR28)*0.4156</f>
        <v>59220.155174554049</v>
      </c>
      <c r="AS29" s="30">
        <f t="shared" si="29"/>
        <v>7.1135321530995856E-3</v>
      </c>
      <c r="AT29" s="146"/>
      <c r="AU29" s="39">
        <f>(AU25-AU28)*0.4156</f>
        <v>-1407.1657790378706</v>
      </c>
      <c r="AV29" s="147">
        <f t="shared" si="30"/>
        <v>-1.8239349047801304E-4</v>
      </c>
      <c r="AW29" s="30"/>
      <c r="AX29" s="30"/>
      <c r="AY29" s="30"/>
      <c r="AZ29" s="30"/>
    </row>
    <row r="30" spans="1:52" x14ac:dyDescent="0.2">
      <c r="A30" s="40" t="s">
        <v>29</v>
      </c>
      <c r="B30" s="22">
        <v>34696</v>
      </c>
      <c r="C30" s="140">
        <f>B30/B36</f>
        <v>9.1015140422122855E-3</v>
      </c>
      <c r="D30" s="23">
        <f>D25*C30</f>
        <v>28760.875388531244</v>
      </c>
      <c r="E30" s="51">
        <f t="shared" si="22"/>
        <v>2.0630120083249071E-3</v>
      </c>
      <c r="F30" s="25">
        <f t="shared" si="23"/>
        <v>-5935.1246114687565</v>
      </c>
      <c r="G30" s="26">
        <f>F30/B30</f>
        <v>-0.17106077390675456</v>
      </c>
      <c r="H30" s="44"/>
      <c r="I30" s="28">
        <v>26915</v>
      </c>
      <c r="J30" s="140">
        <f>I30/I36</f>
        <v>9.5335283370537056E-3</v>
      </c>
      <c r="K30" s="23">
        <f>K25*J30</f>
        <v>24372.446126621126</v>
      </c>
      <c r="L30" s="51">
        <f t="shared" si="24"/>
        <v>1.848497859546702E-3</v>
      </c>
      <c r="M30" s="25">
        <f t="shared" si="25"/>
        <v>-2542.5538733788744</v>
      </c>
      <c r="N30" s="26">
        <f>M30/I30</f>
        <v>-9.4466055113463662E-2</v>
      </c>
      <c r="O30" s="44"/>
      <c r="P30" s="28">
        <v>23451</v>
      </c>
      <c r="Q30" s="140">
        <f>P30/P36</f>
        <v>9.1208072328611972E-3</v>
      </c>
      <c r="R30" s="23">
        <f>R25*Q30</f>
        <v>20474.616552548006</v>
      </c>
      <c r="S30" s="141">
        <f t="shared" si="26"/>
        <v>1.6576631582015913E-3</v>
      </c>
      <c r="T30" s="25">
        <f t="shared" si="27"/>
        <v>-2976.3834474519936</v>
      </c>
      <c r="U30" s="26">
        <f>T30/P30</f>
        <v>-0.12691925493377654</v>
      </c>
      <c r="V30" s="44"/>
      <c r="W30" s="28">
        <f>(W25-W28)*0.0187</f>
        <v>19008.4378</v>
      </c>
      <c r="X30" s="140">
        <f>W30/W36</f>
        <v>8.6614826250322376E-3</v>
      </c>
      <c r="Y30" s="23">
        <f>Y25*X30</f>
        <v>17305.988744119411</v>
      </c>
      <c r="Z30" s="141">
        <f t="shared" si="31"/>
        <v>1.5415800416580887E-3</v>
      </c>
      <c r="AA30" s="25">
        <f t="shared" si="28"/>
        <v>-1702.4490558805883</v>
      </c>
      <c r="AB30" s="26">
        <f>AA30/W30</f>
        <v>-8.956280751701691E-2</v>
      </c>
      <c r="AC30" s="44"/>
      <c r="AD30" s="31">
        <f>(AD25-AD28)*0.0187</f>
        <v>15742.395844999999</v>
      </c>
      <c r="AE30" s="142">
        <f>AD30/AD36</f>
        <v>8.0920002883685688E-3</v>
      </c>
      <c r="AF30" s="23">
        <v>14633.727685440001</v>
      </c>
      <c r="AG30" s="143">
        <f t="shared" si="32"/>
        <v>1.3483807133398973E-3</v>
      </c>
      <c r="AH30" s="144"/>
      <c r="AI30" s="37">
        <f>(AI25-AI28)*0.0187</f>
        <v>10835.699301147983</v>
      </c>
      <c r="AJ30" s="145">
        <f t="shared" si="33"/>
        <v>1.0659812396604017E-3</v>
      </c>
      <c r="AK30" s="146"/>
      <c r="AL30" s="38">
        <f>(AL25-AL28)*0.0187</f>
        <v>8003.4130000000005</v>
      </c>
      <c r="AM30" s="30">
        <f>AL30/$AL$4</f>
        <v>8.4246452631578947E-4</v>
      </c>
      <c r="AN30" s="146"/>
      <c r="AO30" s="39">
        <f>(AO25-AO28)*0.0187</f>
        <v>5164.1188944686401</v>
      </c>
      <c r="AP30" s="30">
        <f>AO30/$AO$4</f>
        <v>5.8239752954422467E-4</v>
      </c>
      <c r="AQ30" s="146"/>
      <c r="AR30" s="39">
        <f>(AR25-AR28)*0.0187</f>
        <v>2664.6219965451414</v>
      </c>
      <c r="AS30" s="30">
        <f t="shared" si="29"/>
        <v>3.200747142997167E-4</v>
      </c>
      <c r="AT30" s="146"/>
      <c r="AU30" s="39">
        <f>(AU25-AU28)*0.0187</f>
        <v>-63.315688325332481</v>
      </c>
      <c r="AV30" s="147">
        <f t="shared" si="30"/>
        <v>-8.2068293357527524E-6</v>
      </c>
      <c r="AW30" s="30"/>
      <c r="AX30" s="30"/>
      <c r="AY30" s="30"/>
      <c r="AZ30" s="30"/>
    </row>
    <row r="31" spans="1:52" x14ac:dyDescent="0.2">
      <c r="A31" s="40" t="s">
        <v>30</v>
      </c>
      <c r="B31" s="22">
        <v>894132</v>
      </c>
      <c r="C31" s="140">
        <f>B31/B36</f>
        <v>0.23455023500090369</v>
      </c>
      <c r="D31" s="23">
        <f>D25*C31</f>
        <v>741181.08810520568</v>
      </c>
      <c r="E31" s="51">
        <f t="shared" si="22"/>
        <v>5.3164775565701108E-2</v>
      </c>
      <c r="F31" s="25">
        <f t="shared" si="23"/>
        <v>-152950.91189479432</v>
      </c>
      <c r="G31" s="26">
        <f>F31/B31</f>
        <v>-0.17106077390675462</v>
      </c>
      <c r="H31" s="44"/>
      <c r="I31" s="28">
        <v>693612</v>
      </c>
      <c r="J31" s="140">
        <f>I31/I36</f>
        <v>0.24568343514473323</v>
      </c>
      <c r="K31" s="23">
        <f>K25*J31</f>
        <v>628089.21058064024</v>
      </c>
      <c r="L31" s="51">
        <f t="shared" si="24"/>
        <v>4.7636644895259414E-2</v>
      </c>
      <c r="M31" s="25">
        <f t="shared" si="25"/>
        <v>-65522.78941935976</v>
      </c>
      <c r="N31" s="26">
        <f>M31/I31</f>
        <v>-9.4466055113463662E-2</v>
      </c>
      <c r="O31" s="44"/>
      <c r="P31" s="28">
        <v>604354</v>
      </c>
      <c r="Q31" s="140">
        <f>P31/P36</f>
        <v>0.23505165384881652</v>
      </c>
      <c r="R31" s="23">
        <f>R25*Q31</f>
        <v>527649.84060375241</v>
      </c>
      <c r="S31" s="141">
        <f t="shared" si="26"/>
        <v>4.2719515598983605E-2</v>
      </c>
      <c r="T31" s="25">
        <f t="shared" si="27"/>
        <v>-76704.159396247589</v>
      </c>
      <c r="U31" s="26">
        <f>T31/P31</f>
        <v>-0.12691925493377654</v>
      </c>
      <c r="V31" s="44"/>
      <c r="W31" s="28">
        <f>(W25-W28)*0.4861</f>
        <v>494117.73339999997</v>
      </c>
      <c r="X31" s="140">
        <f>W31/W36</f>
        <v>0.22515223016193425</v>
      </c>
      <c r="Y31" s="23">
        <f>Y25*X31</f>
        <v>449863.16195275111</v>
      </c>
      <c r="Z31" s="141">
        <f t="shared" si="31"/>
        <v>4.007283733957203E-2</v>
      </c>
      <c r="AA31" s="25">
        <f t="shared" si="28"/>
        <v>-44254.571447248862</v>
      </c>
      <c r="AB31" s="26">
        <f>AA31/W31</f>
        <v>-8.9562807517016882E-2</v>
      </c>
      <c r="AC31" s="44"/>
      <c r="AD31" s="31">
        <f>(AD25-AD28)*0.4861</f>
        <v>409218.10803499992</v>
      </c>
      <c r="AE31" s="142">
        <f>AD31/AD36</f>
        <v>0.21034873476876798</v>
      </c>
      <c r="AF31" s="23">
        <f>380398.99585408-24</f>
        <v>380374.99585408001</v>
      </c>
      <c r="AG31" s="143">
        <f t="shared" si="32"/>
        <v>3.5048507070190402E-2</v>
      </c>
      <c r="AH31" s="144"/>
      <c r="AI31" s="37">
        <f>(AI25-AI28)*0.4861</f>
        <v>281670.23691379861</v>
      </c>
      <c r="AJ31" s="145">
        <f t="shared" si="33"/>
        <v>2.7709811796733753E-2</v>
      </c>
      <c r="AK31" s="146"/>
      <c r="AL31" s="38">
        <f>(AL25-AL28)*0.4861</f>
        <v>208045.93899999998</v>
      </c>
      <c r="AM31" s="30">
        <f>AL31/$AL$4</f>
        <v>2.1899572526315789E-2</v>
      </c>
      <c r="AN31" s="146"/>
      <c r="AO31" s="39">
        <f>(AO25-AO28)*0.4861</f>
        <v>134239.4756471233</v>
      </c>
      <c r="AP31" s="30">
        <f>AO31/$AO$4</f>
        <v>1.513922134285816E-2</v>
      </c>
      <c r="AQ31" s="146"/>
      <c r="AR31" s="39">
        <f>(AR25-AR28)*0.4861</f>
        <v>69265.922594684118</v>
      </c>
      <c r="AS31" s="30">
        <f t="shared" si="29"/>
        <v>8.3202309423043991E-3</v>
      </c>
      <c r="AT31" s="146"/>
      <c r="AU31" s="39">
        <f>(AU25-AU28)*0.4861</f>
        <v>-1645.8693098900596</v>
      </c>
      <c r="AV31" s="147">
        <f t="shared" si="30"/>
        <v>-2.1333367594167981E-4</v>
      </c>
      <c r="AW31" s="30"/>
      <c r="AX31" s="30"/>
      <c r="AY31" s="30"/>
      <c r="AZ31" s="30"/>
    </row>
    <row r="32" spans="1:52" x14ac:dyDescent="0.2">
      <c r="A32" s="95" t="s">
        <v>23</v>
      </c>
      <c r="B32" s="96">
        <v>397767</v>
      </c>
      <c r="C32" s="148">
        <f>B32/B36</f>
        <v>0.10434291953045463</v>
      </c>
      <c r="D32" s="98">
        <f>D25*C32</f>
        <v>329724.66914543195</v>
      </c>
      <c r="E32" s="149">
        <f t="shared" si="22"/>
        <v>2.3651086508974326E-2</v>
      </c>
      <c r="F32" s="100">
        <f t="shared" si="23"/>
        <v>-68042.330854568048</v>
      </c>
      <c r="G32" s="101">
        <v>0</v>
      </c>
      <c r="H32" s="55"/>
      <c r="I32" s="103">
        <v>0</v>
      </c>
      <c r="J32" s="148">
        <f>I32/I36</f>
        <v>0</v>
      </c>
      <c r="K32" s="98">
        <f>K25*J32</f>
        <v>0</v>
      </c>
      <c r="L32" s="149">
        <f t="shared" si="24"/>
        <v>0</v>
      </c>
      <c r="M32" s="100">
        <f t="shared" si="25"/>
        <v>0</v>
      </c>
      <c r="N32" s="101">
        <v>0</v>
      </c>
      <c r="O32" s="55"/>
      <c r="P32" s="103">
        <v>0</v>
      </c>
      <c r="Q32" s="148">
        <f>P32/P36</f>
        <v>0</v>
      </c>
      <c r="R32" s="150">
        <v>0</v>
      </c>
      <c r="S32" s="151">
        <f t="shared" si="26"/>
        <v>0</v>
      </c>
      <c r="T32" s="100">
        <f t="shared" si="27"/>
        <v>0</v>
      </c>
      <c r="U32" s="101">
        <v>0</v>
      </c>
      <c r="V32" s="55"/>
      <c r="W32" s="152">
        <v>0</v>
      </c>
      <c r="X32" s="148">
        <f>W32/W36</f>
        <v>0</v>
      </c>
      <c r="Y32" s="150">
        <v>0</v>
      </c>
      <c r="Z32" s="151">
        <f t="shared" si="31"/>
        <v>0</v>
      </c>
      <c r="AA32" s="100">
        <f t="shared" si="28"/>
        <v>0</v>
      </c>
      <c r="AB32" s="101">
        <v>0</v>
      </c>
      <c r="AC32" s="55"/>
      <c r="AD32" s="153">
        <v>0</v>
      </c>
      <c r="AE32" s="154">
        <f>AD32/AD36</f>
        <v>0</v>
      </c>
      <c r="AF32" s="150">
        <v>0</v>
      </c>
      <c r="AG32" s="155">
        <f t="shared" si="32"/>
        <v>0</v>
      </c>
      <c r="AH32" s="156"/>
      <c r="AI32" s="157">
        <v>0</v>
      </c>
      <c r="AJ32" s="158">
        <f t="shared" si="33"/>
        <v>0</v>
      </c>
      <c r="AK32" s="146"/>
      <c r="AL32" s="159">
        <v>0</v>
      </c>
      <c r="AN32" s="146"/>
      <c r="AO32" s="160">
        <v>0</v>
      </c>
      <c r="AQ32" s="146"/>
      <c r="AR32" s="160">
        <v>0</v>
      </c>
      <c r="AS32" s="147"/>
      <c r="AT32" s="146"/>
      <c r="AU32" s="160">
        <v>0</v>
      </c>
    </row>
    <row r="33" spans="1:52" x14ac:dyDescent="0.2">
      <c r="A33" s="40" t="s">
        <v>31</v>
      </c>
      <c r="B33" s="22">
        <v>117622</v>
      </c>
      <c r="C33" s="140">
        <f>B33/B36</f>
        <v>3.085480414667666E-2</v>
      </c>
      <c r="D33" s="23">
        <f>D25*C33</f>
        <v>97501.489651539712</v>
      </c>
      <c r="E33" s="51">
        <f t="shared" si="22"/>
        <v>6.9937629249248387E-3</v>
      </c>
      <c r="F33" s="25">
        <f t="shared" si="23"/>
        <v>-20120.510348460288</v>
      </c>
      <c r="G33" s="26">
        <f>F33/B33</f>
        <v>-0.17106077390675459</v>
      </c>
      <c r="H33" s="44"/>
      <c r="I33" s="28">
        <v>91244</v>
      </c>
      <c r="J33" s="140">
        <f>I33/I36</f>
        <v>3.2319422611411047E-2</v>
      </c>
      <c r="K33" s="23">
        <f>K25*J33</f>
        <v>82624.539267227126</v>
      </c>
      <c r="L33" s="51">
        <f t="shared" si="24"/>
        <v>6.2665554039189782E-3</v>
      </c>
      <c r="M33" s="25">
        <f t="shared" si="25"/>
        <v>-8619.4607327728736</v>
      </c>
      <c r="N33" s="26">
        <f>M33/I33</f>
        <v>-9.4466055113463607E-2</v>
      </c>
      <c r="O33" s="44"/>
      <c r="P33" s="28">
        <v>79502</v>
      </c>
      <c r="Q33" s="140">
        <f>P33/P36</f>
        <v>3.0920746092999486E-2</v>
      </c>
      <c r="R33" s="23">
        <f>R25*Q33</f>
        <v>69411.665394254902</v>
      </c>
      <c r="S33" s="141">
        <f t="shared" si="26"/>
        <v>5.6196979405288864E-3</v>
      </c>
      <c r="T33" s="25">
        <f t="shared" si="27"/>
        <v>-10090.334605745098</v>
      </c>
      <c r="U33" s="26">
        <f>T33/P33</f>
        <v>-0.12691925493377648</v>
      </c>
      <c r="V33" s="44"/>
      <c r="W33" s="28">
        <f>(W25-W28)*0.064</f>
        <v>65055.616000000002</v>
      </c>
      <c r="X33" s="140">
        <f>W33/W36</f>
        <v>2.9643576898506056E-2</v>
      </c>
      <c r="Y33" s="23">
        <f>Y25*X33</f>
        <v>59229.052386291041</v>
      </c>
      <c r="Z33" s="141">
        <f t="shared" si="31"/>
        <v>5.2759958644982719E-3</v>
      </c>
      <c r="AA33" s="25">
        <f t="shared" si="28"/>
        <v>-5826.5636137089605</v>
      </c>
      <c r="AB33" s="26">
        <f>AA33/W33</f>
        <v>-8.9562807517016826E-2</v>
      </c>
      <c r="AC33" s="44"/>
      <c r="AD33" s="31">
        <f>(AD25-AD28)*0.064</f>
        <v>53877.718399999991</v>
      </c>
      <c r="AE33" s="142">
        <f>AD33/AD36</f>
        <v>2.7694546441475315E-2</v>
      </c>
      <c r="AF33" s="23">
        <v>50083.815541759992</v>
      </c>
      <c r="AG33" s="143">
        <f t="shared" si="32"/>
        <v>4.6148221682554601E-3</v>
      </c>
      <c r="AH33" s="144"/>
      <c r="AI33" s="37">
        <f>(AI25-AI28)*0.064</f>
        <v>37084.746271308599</v>
      </c>
      <c r="AJ33" s="145">
        <f t="shared" si="33"/>
        <v>3.6482780394794488E-3</v>
      </c>
      <c r="AK33" s="146"/>
      <c r="AL33" s="38">
        <f>(AL25-AL28)*0.064</f>
        <v>27391.360000000001</v>
      </c>
      <c r="AM33" s="30">
        <f>AL33/$AL$4</f>
        <v>2.8833010526315792E-3</v>
      </c>
      <c r="AN33" s="146"/>
      <c r="AO33" s="39">
        <f>(AO25-AO28)*0.064</f>
        <v>17673.989799250961</v>
      </c>
      <c r="AP33" s="30">
        <f>AO33/$AO$4</f>
        <v>1.9932321866754214E-3</v>
      </c>
      <c r="AQ33" s="146"/>
      <c r="AR33" s="39">
        <f>(AR25-AR28)*0.064</f>
        <v>9119.5619133095752</v>
      </c>
      <c r="AS33" s="30">
        <f t="shared" ref="AS33:AS34" si="34">AR33/$AR$4</f>
        <v>1.0954428724696185E-3</v>
      </c>
      <c r="AT33" s="146"/>
      <c r="AU33" s="39">
        <f>(AU25-AU28)*0.064</f>
        <v>-216.69540389418603</v>
      </c>
      <c r="AV33" s="147">
        <f t="shared" ref="AV33:AV34" si="35">AU33/$AU$4</f>
        <v>-2.8087544250704604E-5</v>
      </c>
      <c r="AW33" s="30"/>
      <c r="AX33" s="30"/>
      <c r="AY33" s="30"/>
      <c r="AZ33" s="30"/>
    </row>
    <row r="34" spans="1:52" x14ac:dyDescent="0.2">
      <c r="A34" s="40" t="s">
        <v>32</v>
      </c>
      <c r="B34" s="114">
        <v>28570</v>
      </c>
      <c r="C34" s="161">
        <f>B34/B36</f>
        <v>7.4945312481555504E-3</v>
      </c>
      <c r="D34" s="115">
        <f>D25*C34</f>
        <v>23682.79368948402</v>
      </c>
      <c r="E34" s="43">
        <f t="shared" si="22"/>
        <v>1.6987621938506627E-3</v>
      </c>
      <c r="F34" s="116">
        <f t="shared" si="23"/>
        <v>-4887.2063105159796</v>
      </c>
      <c r="G34" s="117">
        <f>F34/B34</f>
        <v>-0.17106077390675462</v>
      </c>
      <c r="H34" s="162"/>
      <c r="I34" s="118">
        <v>22163</v>
      </c>
      <c r="J34" s="161">
        <f>I34/I36</f>
        <v>7.8503283869262967E-3</v>
      </c>
      <c r="K34" s="115">
        <f>K25*J34</f>
        <v>20069.348820520303</v>
      </c>
      <c r="L34" s="43">
        <f t="shared" si="24"/>
        <v>1.5221347969954877E-3</v>
      </c>
      <c r="M34" s="116">
        <f t="shared" si="25"/>
        <v>-2093.651179479697</v>
      </c>
      <c r="N34" s="117">
        <f>M34/I34</f>
        <v>-9.4466055113463746E-2</v>
      </c>
      <c r="O34" s="162"/>
      <c r="P34" s="118">
        <v>19311</v>
      </c>
      <c r="Q34" s="161">
        <f>P34/P36</f>
        <v>7.5106353022806101E-3</v>
      </c>
      <c r="R34" s="115">
        <f>R25*Q34</f>
        <v>16860.062267973841</v>
      </c>
      <c r="S34" s="163">
        <f t="shared" si="26"/>
        <v>1.3650220991868547E-3</v>
      </c>
      <c r="T34" s="116">
        <f t="shared" si="27"/>
        <v>-2450.9377320261592</v>
      </c>
      <c r="U34" s="117">
        <f>T34/P34</f>
        <v>-0.12691925493377657</v>
      </c>
      <c r="V34" s="162"/>
      <c r="W34" s="118">
        <f>(W25-W28)*0.0156</f>
        <v>15857.306399999999</v>
      </c>
      <c r="X34" s="161">
        <f>W34/W36</f>
        <v>7.2256218690108509E-3</v>
      </c>
      <c r="Y34" s="115">
        <f>Y25*X34</f>
        <v>14437.081519158441</v>
      </c>
      <c r="Z34" s="163">
        <f t="shared" si="31"/>
        <v>1.2860239919714538E-3</v>
      </c>
      <c r="AA34" s="116">
        <f t="shared" si="28"/>
        <v>-1420.2248808415588</v>
      </c>
      <c r="AB34" s="117">
        <f>AA34/W34</f>
        <v>-8.9562807517016813E-2</v>
      </c>
      <c r="AC34" s="162"/>
      <c r="AD34" s="119">
        <f>(AD25-AD28)*0.0156</f>
        <v>13132.693859999998</v>
      </c>
      <c r="AE34" s="164">
        <f>AD34/AD36</f>
        <v>6.7505456951096081E-3</v>
      </c>
      <c r="AF34" s="115">
        <v>12208.273063999999</v>
      </c>
      <c r="AG34" s="165">
        <f t="shared" si="32"/>
        <v>1.1248945105807207E-3</v>
      </c>
      <c r="AH34" s="166"/>
      <c r="AI34" s="121">
        <f>(AI25-AI28)*0.0156</f>
        <v>9039.4069036314704</v>
      </c>
      <c r="AJ34" s="167">
        <f t="shared" si="33"/>
        <v>8.8926777212311567E-4</v>
      </c>
      <c r="AK34" s="146"/>
      <c r="AL34" s="123">
        <f>(AL25-AL28)*0.0156</f>
        <v>6676.6439999999993</v>
      </c>
      <c r="AM34" s="30">
        <f>AL34/$AL$4</f>
        <v>7.0280463157894725E-4</v>
      </c>
      <c r="AN34" s="146"/>
      <c r="AO34" s="124">
        <f>(AO25-AO28)*0.0156</f>
        <v>4308.0350135674216</v>
      </c>
      <c r="AP34" s="30">
        <f>AO34/$AO$4</f>
        <v>4.8585034550213392E-4</v>
      </c>
      <c r="AQ34" s="146"/>
      <c r="AR34" s="124">
        <f>(AR25-AR28)*0.0156</f>
        <v>2222.8932163692084</v>
      </c>
      <c r="AS34" s="30">
        <f t="shared" si="34"/>
        <v>2.6701420016446946E-4</v>
      </c>
      <c r="AT34" s="146"/>
      <c r="AU34" s="124">
        <f>(AU25-AU28)*0.0156</f>
        <v>-52.81950469920784</v>
      </c>
      <c r="AV34" s="147">
        <f t="shared" si="35"/>
        <v>-6.8463389111092471E-6</v>
      </c>
      <c r="AW34" s="30"/>
      <c r="AX34" s="30"/>
      <c r="AY34" s="30"/>
      <c r="AZ34" s="30"/>
    </row>
    <row r="35" spans="1:52" x14ac:dyDescent="0.2">
      <c r="A35" s="40"/>
      <c r="B35" s="22"/>
      <c r="C35" s="140"/>
      <c r="D35" s="23"/>
      <c r="E35" s="168"/>
      <c r="F35" s="25"/>
      <c r="G35" s="26"/>
      <c r="H35" s="169"/>
      <c r="I35" s="28"/>
      <c r="J35" s="140"/>
      <c r="K35" s="23"/>
      <c r="L35" s="168"/>
      <c r="M35" s="25"/>
      <c r="N35" s="26"/>
      <c r="O35" s="169"/>
      <c r="P35" s="28"/>
      <c r="Q35" s="140"/>
      <c r="R35" s="23"/>
      <c r="S35" s="141"/>
      <c r="T35" s="25"/>
      <c r="U35" s="26"/>
      <c r="V35" s="169"/>
      <c r="W35" s="28"/>
      <c r="X35" s="140"/>
      <c r="Y35" s="23"/>
      <c r="Z35" s="141"/>
      <c r="AA35" s="25"/>
      <c r="AB35" s="26"/>
      <c r="AC35" s="169"/>
      <c r="AD35" s="19"/>
      <c r="AF35" s="23"/>
      <c r="AG35" s="24"/>
      <c r="AH35" s="32"/>
      <c r="AI35" s="37"/>
      <c r="AJ35" s="30"/>
      <c r="AK35" s="34"/>
      <c r="AL35" s="38"/>
      <c r="AN35" s="34"/>
      <c r="AO35" s="39"/>
      <c r="AQ35" s="34"/>
      <c r="AR35" s="39"/>
      <c r="AT35" s="34"/>
      <c r="AU35" s="39"/>
    </row>
    <row r="36" spans="1:52" ht="12" thickBot="1" x14ac:dyDescent="0.25">
      <c r="A36" s="92" t="s">
        <v>33</v>
      </c>
      <c r="B36" s="125">
        <f>SUM(B28:B34)</f>
        <v>3812113</v>
      </c>
      <c r="C36" s="170">
        <f>SUM(C28:C35)</f>
        <v>0.99999999999999989</v>
      </c>
      <c r="D36" s="126">
        <f>SUM(D28:D34)</f>
        <v>3160010.0000000005</v>
      </c>
      <c r="E36" s="171">
        <f>D36/$D$4</f>
        <v>0.22666690385322477</v>
      </c>
      <c r="F36" s="172">
        <f>D36-B36</f>
        <v>-652102.99999999953</v>
      </c>
      <c r="G36" s="131">
        <f>F36/B36</f>
        <v>-0.17106077390675448</v>
      </c>
      <c r="H36" s="173"/>
      <c r="I36" s="130">
        <f>SUM(I28:I34)</f>
        <v>2823194</v>
      </c>
      <c r="J36" s="170">
        <f>SUM(J28:J35)</f>
        <v>1</v>
      </c>
      <c r="K36" s="126">
        <f>SUM(K28:K34)</f>
        <v>2556497.9999999995</v>
      </c>
      <c r="L36" s="171">
        <f>K36/$K$4</f>
        <v>0.19389441077782243</v>
      </c>
      <c r="M36" s="172">
        <f>K36-I36</f>
        <v>-266696.00000000047</v>
      </c>
      <c r="N36" s="131">
        <f>M36/I36</f>
        <v>-9.4466055113463857E-2</v>
      </c>
      <c r="O36" s="173"/>
      <c r="P36" s="130">
        <f>SUM(P28:P34)</f>
        <v>2571154</v>
      </c>
      <c r="Q36" s="170">
        <f>SUM(Q28:Q35)</f>
        <v>1</v>
      </c>
      <c r="R36" s="174">
        <f>SUM(R28:R35)</f>
        <v>2244825.0500000012</v>
      </c>
      <c r="S36" s="175">
        <f>SUM(S28:S35)</f>
        <v>0.18174522450482514</v>
      </c>
      <c r="T36" s="172">
        <f>R36-P36</f>
        <v>-326328.94999999879</v>
      </c>
      <c r="U36" s="131">
        <f>T36/P36</f>
        <v>-0.12691925493377634</v>
      </c>
      <c r="V36" s="173"/>
      <c r="W36" s="176">
        <f>SUM(W28:W35)</f>
        <v>2194594</v>
      </c>
      <c r="X36" s="170">
        <f>SUM(X28:X35)</f>
        <v>1</v>
      </c>
      <c r="Y36" s="174">
        <f>SUM(Y28:Y35)</f>
        <v>1998040</v>
      </c>
      <c r="Z36" s="175">
        <f>Y36/$Y$4</f>
        <v>0.17798108111454547</v>
      </c>
      <c r="AA36" s="172">
        <f>Y36-W36</f>
        <v>-196554</v>
      </c>
      <c r="AB36" s="131">
        <f>AA36/W36</f>
        <v>-8.9562807517016813E-2</v>
      </c>
      <c r="AC36" s="173"/>
      <c r="AD36" s="177">
        <f>SUM(AD28:AD35)</f>
        <v>1945426.9999999998</v>
      </c>
      <c r="AE36" s="175">
        <f>AD36/$AD$4</f>
        <v>0.17451923551337312</v>
      </c>
      <c r="AF36" s="174">
        <f>SUM(AF28:AF35)</f>
        <v>1831935.6653472004</v>
      </c>
      <c r="AG36" s="171">
        <f>AF36/$AF$4</f>
        <v>0.16879818815347772</v>
      </c>
      <c r="AH36" s="178"/>
      <c r="AI36" s="179">
        <f>SUM(AI28:AI35)</f>
        <v>1585784.1604891969</v>
      </c>
      <c r="AJ36" s="175">
        <f>AI36/$AI$4</f>
        <v>0.15600434436686639</v>
      </c>
      <c r="AK36" s="173"/>
      <c r="AL36" s="180">
        <f>SUM(AL28:AL35)</f>
        <v>1368490.0000000002</v>
      </c>
      <c r="AM36" s="175">
        <f>AL36/$AL$4</f>
        <v>0.14405157894736845</v>
      </c>
      <c r="AN36" s="173"/>
      <c r="AO36" s="181">
        <f>SUM(AO28:AO35)</f>
        <v>1153989.090613296</v>
      </c>
      <c r="AP36" s="30">
        <f>AO36/$AO$4</f>
        <v>0.13014425291680343</v>
      </c>
      <c r="AQ36" s="173"/>
      <c r="AR36" s="181">
        <f>SUM(AR28:AR35)</f>
        <v>966668.1548954621</v>
      </c>
      <c r="AS36" s="30">
        <f>AR36/$AR$4</f>
        <v>0.11611629488233779</v>
      </c>
      <c r="AT36" s="173"/>
      <c r="AU36" s="181">
        <f>SUM(AU28:AU35)</f>
        <v>760399.13431415334</v>
      </c>
      <c r="AV36" s="30">
        <f>AU36/$AU$4</f>
        <v>9.8561132121082737E-2</v>
      </c>
      <c r="AW36" s="30"/>
      <c r="AX36" s="30"/>
      <c r="AY36" s="30"/>
      <c r="AZ36" s="30"/>
    </row>
    <row r="37" spans="1:52" s="182" customFormat="1" ht="12" thickTop="1" x14ac:dyDescent="0.2">
      <c r="E37" s="183"/>
      <c r="H37" s="183"/>
      <c r="I37" s="184"/>
      <c r="L37" s="183"/>
      <c r="O37" s="183"/>
      <c r="V37" s="183"/>
      <c r="AC37" s="183"/>
      <c r="AD37" s="185"/>
    </row>
    <row r="38" spans="1:52" s="186" customFormat="1" x14ac:dyDescent="0.2">
      <c r="E38" s="187"/>
      <c r="H38" s="187"/>
      <c r="I38" s="31"/>
      <c r="L38" s="187"/>
      <c r="O38" s="187"/>
      <c r="V38" s="187"/>
      <c r="AC38" s="187"/>
      <c r="AD38" s="19"/>
    </row>
    <row r="39" spans="1:52" s="186" customFormat="1" ht="12.75" hidden="1" x14ac:dyDescent="0.2">
      <c r="A39" s="188" t="s">
        <v>34</v>
      </c>
      <c r="B39" s="189"/>
      <c r="C39" s="189"/>
      <c r="D39" s="190">
        <v>2007</v>
      </c>
      <c r="E39" s="191"/>
      <c r="F39" s="189"/>
      <c r="G39" s="189"/>
      <c r="H39" s="191"/>
      <c r="I39" s="192"/>
      <c r="J39" s="189"/>
      <c r="K39" s="190">
        <v>2008</v>
      </c>
      <c r="L39" s="193"/>
      <c r="M39" s="193" t="s">
        <v>3</v>
      </c>
      <c r="N39" s="193" t="s">
        <v>4</v>
      </c>
      <c r="O39" s="193"/>
      <c r="P39" s="193"/>
      <c r="Q39" s="193"/>
      <c r="R39" s="190">
        <v>2009</v>
      </c>
      <c r="S39" s="193"/>
      <c r="T39" s="193"/>
      <c r="U39" s="193"/>
      <c r="V39" s="193"/>
      <c r="W39" s="193"/>
      <c r="X39" s="193"/>
      <c r="Y39" s="190">
        <v>2010</v>
      </c>
      <c r="Z39" s="189"/>
      <c r="AA39" s="189"/>
      <c r="AB39" s="189"/>
      <c r="AC39" s="191"/>
      <c r="AD39" s="194"/>
      <c r="AE39" s="189"/>
      <c r="AF39" s="189"/>
      <c r="AG39" s="189"/>
      <c r="AH39" s="189"/>
      <c r="AI39" s="189"/>
      <c r="AJ39" s="189"/>
      <c r="AK39" s="189"/>
      <c r="AL39" s="189"/>
      <c r="AN39" s="189"/>
      <c r="AO39" s="189"/>
      <c r="AQ39" s="189"/>
      <c r="AR39" s="189"/>
      <c r="AT39" s="189"/>
      <c r="AU39" s="189"/>
    </row>
    <row r="40" spans="1:52" s="186" customFormat="1" hidden="1" x14ac:dyDescent="0.2">
      <c r="A40" s="195" t="s">
        <v>35</v>
      </c>
      <c r="D40" s="196">
        <v>2878825.86</v>
      </c>
      <c r="E40" s="197"/>
      <c r="F40" s="198"/>
      <c r="G40" s="198"/>
      <c r="H40" s="197"/>
      <c r="I40" s="199"/>
      <c r="J40" s="198"/>
      <c r="K40" s="196">
        <v>2634240.41</v>
      </c>
      <c r="L40" s="197"/>
      <c r="M40" s="198">
        <f t="shared" ref="M40:M45" si="36">K40-D40</f>
        <v>-244585.44999999972</v>
      </c>
      <c r="N40" s="200">
        <f t="shared" ref="N40:N45" si="37">M40/D40</f>
        <v>-8.4960140659567279E-2</v>
      </c>
      <c r="O40" s="197"/>
      <c r="P40" s="198"/>
      <c r="Q40" s="198"/>
      <c r="R40" s="196">
        <v>2511113.15</v>
      </c>
      <c r="S40" s="198"/>
      <c r="T40" s="198"/>
      <c r="U40" s="198"/>
      <c r="V40" s="197"/>
      <c r="W40" s="198"/>
      <c r="X40" s="198"/>
      <c r="Y40" s="196">
        <v>2078410.47</v>
      </c>
      <c r="Z40" s="198"/>
      <c r="AA40" s="198"/>
      <c r="AB40" s="198"/>
      <c r="AC40" s="197"/>
      <c r="AD40" s="199"/>
      <c r="AE40" s="198"/>
      <c r="AF40" s="198"/>
      <c r="AG40" s="198"/>
      <c r="AH40" s="198"/>
      <c r="AI40" s="198"/>
      <c r="AJ40" s="198"/>
      <c r="AK40" s="198"/>
      <c r="AL40" s="198"/>
      <c r="AN40" s="198"/>
      <c r="AO40" s="198"/>
      <c r="AQ40" s="198"/>
      <c r="AR40" s="198"/>
      <c r="AT40" s="198"/>
      <c r="AU40" s="198"/>
    </row>
    <row r="41" spans="1:52" s="186" customFormat="1" hidden="1" x14ac:dyDescent="0.2">
      <c r="A41" s="195" t="s">
        <v>36</v>
      </c>
      <c r="D41" s="196">
        <v>783512.57</v>
      </c>
      <c r="E41" s="197"/>
      <c r="F41" s="198"/>
      <c r="G41" s="198"/>
      <c r="H41" s="197"/>
      <c r="I41" s="199"/>
      <c r="J41" s="198"/>
      <c r="K41" s="196">
        <v>799430.59</v>
      </c>
      <c r="L41" s="197"/>
      <c r="M41" s="198">
        <f t="shared" si="36"/>
        <v>15918.020000000019</v>
      </c>
      <c r="N41" s="200">
        <f t="shared" si="37"/>
        <v>2.0316227983425996E-2</v>
      </c>
      <c r="O41" s="197"/>
      <c r="P41" s="198"/>
      <c r="Q41" s="198"/>
      <c r="R41" s="196">
        <v>797558.41</v>
      </c>
      <c r="S41" s="198"/>
      <c r="T41" s="198"/>
      <c r="U41" s="198"/>
      <c r="V41" s="197"/>
      <c r="W41" s="198"/>
      <c r="X41" s="198"/>
      <c r="Y41" s="196">
        <v>1041977.04</v>
      </c>
      <c r="Z41" s="198"/>
      <c r="AA41" s="198"/>
      <c r="AB41" s="198"/>
      <c r="AC41" s="197"/>
      <c r="AD41" s="199"/>
      <c r="AE41" s="198"/>
      <c r="AF41" s="198"/>
      <c r="AG41" s="198"/>
      <c r="AH41" s="198"/>
      <c r="AI41" s="198"/>
      <c r="AJ41" s="198"/>
      <c r="AK41" s="198"/>
      <c r="AL41" s="198"/>
      <c r="AN41" s="198"/>
      <c r="AO41" s="198"/>
      <c r="AQ41" s="198"/>
      <c r="AR41" s="198"/>
      <c r="AT41" s="198"/>
      <c r="AU41" s="198"/>
    </row>
    <row r="42" spans="1:52" s="186" customFormat="1" hidden="1" x14ac:dyDescent="0.2">
      <c r="A42" s="195" t="s">
        <v>37</v>
      </c>
      <c r="D42" s="196">
        <v>374497.05</v>
      </c>
      <c r="E42" s="197"/>
      <c r="F42" s="198"/>
      <c r="G42" s="198"/>
      <c r="H42" s="197"/>
      <c r="I42" s="199"/>
      <c r="J42" s="198"/>
      <c r="K42" s="196">
        <v>238295.88</v>
      </c>
      <c r="L42" s="197"/>
      <c r="M42" s="198">
        <f t="shared" si="36"/>
        <v>-136201.16999999998</v>
      </c>
      <c r="N42" s="200">
        <f t="shared" si="37"/>
        <v>-0.3636909022380817</v>
      </c>
      <c r="O42" s="197"/>
      <c r="P42" s="198"/>
      <c r="Q42" s="198"/>
      <c r="R42" s="196">
        <v>232916.73</v>
      </c>
      <c r="S42" s="198"/>
      <c r="T42" s="198"/>
      <c r="U42" s="198"/>
      <c r="V42" s="197"/>
      <c r="W42" s="198"/>
      <c r="X42" s="198"/>
      <c r="Y42" s="196">
        <v>202727.73</v>
      </c>
      <c r="Z42" s="198"/>
      <c r="AA42" s="198"/>
      <c r="AB42" s="198"/>
      <c r="AC42" s="197"/>
      <c r="AD42" s="199"/>
      <c r="AE42" s="198"/>
      <c r="AF42" s="198"/>
      <c r="AG42" s="198"/>
      <c r="AH42" s="198"/>
      <c r="AI42" s="198"/>
      <c r="AJ42" s="198"/>
      <c r="AK42" s="198"/>
      <c r="AL42" s="198"/>
      <c r="AN42" s="198"/>
      <c r="AO42" s="198"/>
      <c r="AQ42" s="198"/>
      <c r="AR42" s="198"/>
      <c r="AT42" s="198"/>
      <c r="AU42" s="198"/>
    </row>
    <row r="43" spans="1:52" s="186" customFormat="1" hidden="1" x14ac:dyDescent="0.2">
      <c r="A43" s="195" t="s">
        <v>38</v>
      </c>
      <c r="D43" s="196">
        <v>3024082.2</v>
      </c>
      <c r="E43" s="197"/>
      <c r="F43" s="198"/>
      <c r="G43" s="198"/>
      <c r="H43" s="197"/>
      <c r="I43" s="199"/>
      <c r="J43" s="198"/>
      <c r="K43" s="196">
        <v>2781312.32</v>
      </c>
      <c r="L43" s="197"/>
      <c r="M43" s="198">
        <f t="shared" si="36"/>
        <v>-242769.88000000035</v>
      </c>
      <c r="N43" s="200">
        <f t="shared" si="37"/>
        <v>-8.0278862790171629E-2</v>
      </c>
      <c r="O43" s="197"/>
      <c r="P43" s="198"/>
      <c r="Q43" s="198"/>
      <c r="R43" s="196">
        <v>2397087.7999999998</v>
      </c>
      <c r="S43" s="198"/>
      <c r="T43" s="198"/>
      <c r="U43" s="198"/>
      <c r="V43" s="197"/>
      <c r="W43" s="198"/>
      <c r="X43" s="198"/>
      <c r="Y43" s="196">
        <v>1934933.11</v>
      </c>
      <c r="Z43" s="198"/>
      <c r="AA43" s="198"/>
      <c r="AB43" s="198"/>
      <c r="AC43" s="197"/>
      <c r="AD43" s="199"/>
      <c r="AE43" s="198"/>
      <c r="AF43" s="198"/>
      <c r="AG43" s="198"/>
      <c r="AH43" s="198"/>
      <c r="AI43" s="198"/>
      <c r="AJ43" s="198"/>
      <c r="AK43" s="198"/>
      <c r="AL43" s="198"/>
      <c r="AN43" s="198"/>
      <c r="AO43" s="198"/>
      <c r="AQ43" s="198"/>
      <c r="AR43" s="198"/>
      <c r="AT43" s="198"/>
      <c r="AU43" s="198"/>
    </row>
    <row r="44" spans="1:52" s="186" customFormat="1" ht="12" hidden="1" thickBot="1" x14ac:dyDescent="0.25">
      <c r="A44" s="195" t="s">
        <v>39</v>
      </c>
      <c r="D44" s="196">
        <v>1457428.09</v>
      </c>
      <c r="E44" s="197"/>
      <c r="F44" s="198"/>
      <c r="G44" s="198"/>
      <c r="H44" s="197"/>
      <c r="I44" s="199"/>
      <c r="J44" s="198"/>
      <c r="K44" s="196">
        <v>1627452.8399999945</v>
      </c>
      <c r="L44" s="197"/>
      <c r="M44" s="198">
        <f t="shared" si="36"/>
        <v>170024.74999999441</v>
      </c>
      <c r="N44" s="200">
        <f t="shared" si="37"/>
        <v>0.1166608158348275</v>
      </c>
      <c r="O44" s="197"/>
      <c r="P44" s="198"/>
      <c r="Q44" s="198"/>
      <c r="R44" s="196">
        <v>3116755.3699999941</v>
      </c>
      <c r="S44" s="198"/>
      <c r="T44" s="198"/>
      <c r="U44" s="198"/>
      <c r="V44" s="197"/>
      <c r="W44" s="198"/>
      <c r="X44" s="198"/>
      <c r="Y44" s="196">
        <v>3077327.82</v>
      </c>
      <c r="Z44" s="198"/>
      <c r="AA44" s="198"/>
      <c r="AB44" s="198"/>
      <c r="AC44" s="197"/>
      <c r="AD44" s="199"/>
      <c r="AE44" s="198"/>
      <c r="AF44" s="198"/>
      <c r="AG44" s="198"/>
      <c r="AH44" s="198"/>
      <c r="AI44" s="198"/>
      <c r="AJ44" s="198"/>
      <c r="AK44" s="198"/>
      <c r="AL44" s="198"/>
      <c r="AN44" s="198"/>
      <c r="AO44" s="198"/>
      <c r="AQ44" s="198"/>
      <c r="AR44" s="198"/>
      <c r="AT44" s="198"/>
      <c r="AU44" s="198"/>
    </row>
    <row r="45" spans="1:52" s="186" customFormat="1" ht="12" hidden="1" thickBot="1" x14ac:dyDescent="0.25">
      <c r="A45" s="201" t="s">
        <v>40</v>
      </c>
      <c r="B45" s="202"/>
      <c r="C45" s="202"/>
      <c r="D45" s="203">
        <f>SUM(D40:D44)</f>
        <v>8518345.7699999996</v>
      </c>
      <c r="E45" s="204"/>
      <c r="F45" s="205"/>
      <c r="G45" s="205"/>
      <c r="H45" s="204"/>
      <c r="I45" s="206"/>
      <c r="J45" s="205"/>
      <c r="K45" s="203">
        <f>SUM(K40:K44)</f>
        <v>8080732.0399999935</v>
      </c>
      <c r="L45" s="204"/>
      <c r="M45" s="205">
        <f t="shared" si="36"/>
        <v>-437613.73000000603</v>
      </c>
      <c r="N45" s="207">
        <f t="shared" si="37"/>
        <v>-5.1373088369011589E-2</v>
      </c>
      <c r="O45" s="204"/>
      <c r="P45" s="205"/>
      <c r="Q45" s="205"/>
      <c r="R45" s="203">
        <f>SUM(R40:R44)</f>
        <v>9055431.4599999934</v>
      </c>
      <c r="S45" s="205"/>
      <c r="T45" s="205"/>
      <c r="U45" s="205"/>
      <c r="V45" s="204"/>
      <c r="W45" s="205"/>
      <c r="X45" s="205"/>
      <c r="Y45" s="208">
        <f>SUM(Y40:Y44)</f>
        <v>8335376.1699999999</v>
      </c>
      <c r="Z45" s="198"/>
      <c r="AA45" s="198"/>
      <c r="AB45" s="198"/>
      <c r="AC45" s="197"/>
      <c r="AD45" s="199"/>
      <c r="AE45" s="198"/>
      <c r="AF45" s="198"/>
      <c r="AG45" s="198"/>
      <c r="AH45" s="198"/>
      <c r="AI45" s="198"/>
      <c r="AJ45" s="198"/>
      <c r="AK45" s="198"/>
      <c r="AL45" s="198"/>
      <c r="AN45" s="198"/>
      <c r="AO45" s="198"/>
      <c r="AQ45" s="198"/>
      <c r="AR45" s="198"/>
      <c r="AT45" s="198"/>
      <c r="AU45" s="198"/>
    </row>
    <row r="46" spans="1:52" s="186" customFormat="1" hidden="1" x14ac:dyDescent="0.2">
      <c r="A46" s="195"/>
      <c r="D46" s="196"/>
      <c r="E46" s="197"/>
      <c r="F46" s="198"/>
      <c r="G46" s="198"/>
      <c r="H46" s="197"/>
      <c r="I46" s="199"/>
      <c r="J46" s="198"/>
      <c r="K46" s="196"/>
      <c r="L46" s="197"/>
      <c r="M46" s="198"/>
      <c r="N46" s="198"/>
      <c r="O46" s="197"/>
      <c r="P46" s="198"/>
      <c r="Q46" s="198"/>
      <c r="R46" s="196"/>
      <c r="S46" s="198"/>
      <c r="T46" s="198"/>
      <c r="U46" s="198"/>
      <c r="V46" s="197"/>
      <c r="W46" s="198"/>
      <c r="X46" s="198"/>
      <c r="Y46" s="196"/>
      <c r="Z46" s="198"/>
      <c r="AA46" s="198"/>
      <c r="AB46" s="198"/>
      <c r="AC46" s="197"/>
      <c r="AD46" s="199"/>
      <c r="AE46" s="198"/>
      <c r="AF46" s="198"/>
      <c r="AG46" s="198"/>
      <c r="AH46" s="198"/>
      <c r="AI46" s="198"/>
      <c r="AJ46" s="198"/>
      <c r="AK46" s="198"/>
      <c r="AL46" s="198"/>
      <c r="AN46" s="198"/>
      <c r="AO46" s="198"/>
      <c r="AQ46" s="198"/>
      <c r="AR46" s="198"/>
      <c r="AT46" s="198"/>
      <c r="AU46" s="198"/>
    </row>
    <row r="47" spans="1:52" s="186" customFormat="1" hidden="1" x14ac:dyDescent="0.2">
      <c r="A47" s="195" t="s">
        <v>41</v>
      </c>
      <c r="D47" s="196">
        <v>139281.44</v>
      </c>
      <c r="E47" s="197"/>
      <c r="F47" s="198"/>
      <c r="G47" s="198"/>
      <c r="H47" s="197"/>
      <c r="I47" s="199"/>
      <c r="J47" s="198"/>
      <c r="K47" s="196">
        <v>133373.55120000002</v>
      </c>
      <c r="L47" s="197"/>
      <c r="M47" s="198">
        <f t="shared" ref="M47:M53" si="38">K47-D47</f>
        <v>-5907.8887999999861</v>
      </c>
      <c r="N47" s="200">
        <f>M47/D47</f>
        <v>-4.2416913552875288E-2</v>
      </c>
      <c r="O47" s="197"/>
      <c r="P47" s="198"/>
      <c r="Q47" s="198"/>
      <c r="R47" s="196">
        <v>189440.06879999998</v>
      </c>
      <c r="S47" s="198"/>
      <c r="T47" s="198"/>
      <c r="U47" s="198"/>
      <c r="V47" s="197"/>
      <c r="W47" s="198"/>
      <c r="X47" s="198"/>
      <c r="Y47" s="196">
        <v>166650.89520000003</v>
      </c>
      <c r="Z47" s="198"/>
      <c r="AA47" s="198"/>
      <c r="AB47" s="198"/>
      <c r="AC47" s="197"/>
      <c r="AD47" s="199"/>
      <c r="AE47" s="198"/>
      <c r="AF47" s="198"/>
      <c r="AG47" s="198"/>
      <c r="AH47" s="198"/>
      <c r="AI47" s="198"/>
      <c r="AJ47" s="198"/>
      <c r="AK47" s="198"/>
      <c r="AL47" s="198"/>
      <c r="AN47" s="198"/>
      <c r="AO47" s="198"/>
      <c r="AQ47" s="198"/>
      <c r="AR47" s="198"/>
      <c r="AT47" s="198"/>
      <c r="AU47" s="198"/>
    </row>
    <row r="48" spans="1:52" s="186" customFormat="1" hidden="1" x14ac:dyDescent="0.2">
      <c r="A48" s="195" t="s">
        <v>42</v>
      </c>
      <c r="D48" s="196">
        <v>1073163.4951999998</v>
      </c>
      <c r="E48" s="197"/>
      <c r="F48" s="198"/>
      <c r="G48" s="198"/>
      <c r="H48" s="197"/>
      <c r="I48" s="199"/>
      <c r="J48" s="198"/>
      <c r="K48" s="196">
        <v>1027643.2119959999</v>
      </c>
      <c r="L48" s="197"/>
      <c r="M48" s="198">
        <f t="shared" si="38"/>
        <v>-45520.283203999861</v>
      </c>
      <c r="N48" s="200">
        <f>M48/D48</f>
        <v>-4.2416913552875267E-2</v>
      </c>
      <c r="O48" s="197"/>
      <c r="P48" s="198"/>
      <c r="Q48" s="198"/>
      <c r="R48" s="196">
        <v>930782.20470400015</v>
      </c>
      <c r="S48" s="198"/>
      <c r="T48" s="198"/>
      <c r="U48" s="198"/>
      <c r="V48" s="197"/>
      <c r="W48" s="198"/>
      <c r="X48" s="198"/>
      <c r="Y48" s="196">
        <v>818811.39841600007</v>
      </c>
      <c r="Z48" s="198"/>
      <c r="AA48" s="198"/>
      <c r="AB48" s="198"/>
      <c r="AC48" s="197"/>
      <c r="AD48" s="199"/>
      <c r="AE48" s="198"/>
      <c r="AF48" s="198"/>
      <c r="AG48" s="198"/>
      <c r="AH48" s="198"/>
      <c r="AI48" s="198"/>
      <c r="AJ48" s="198"/>
      <c r="AK48" s="198"/>
      <c r="AL48" s="198"/>
      <c r="AN48" s="198"/>
      <c r="AO48" s="198"/>
      <c r="AQ48" s="198"/>
      <c r="AR48" s="198"/>
      <c r="AT48" s="198"/>
      <c r="AU48" s="198"/>
    </row>
    <row r="49" spans="1:47" s="186" customFormat="1" hidden="1" x14ac:dyDescent="0.2">
      <c r="A49" s="195" t="s">
        <v>43</v>
      </c>
      <c r="D49" s="196">
        <v>113121.74</v>
      </c>
      <c r="E49" s="197"/>
      <c r="F49" s="198"/>
      <c r="G49" s="198"/>
      <c r="H49" s="197"/>
      <c r="I49" s="199"/>
      <c r="J49" s="198"/>
      <c r="K49" s="196">
        <v>92386.3100000001</v>
      </c>
      <c r="L49" s="197"/>
      <c r="M49" s="198">
        <f t="shared" si="38"/>
        <v>-20735.429999999906</v>
      </c>
      <c r="N49" s="200">
        <f>M49/D49</f>
        <v>-0.18330190111997841</v>
      </c>
      <c r="O49" s="197"/>
      <c r="P49" s="198"/>
      <c r="Q49" s="198"/>
      <c r="R49" s="196">
        <v>80164.899999999936</v>
      </c>
      <c r="S49" s="198"/>
      <c r="T49" s="198"/>
      <c r="U49" s="198"/>
      <c r="V49" s="197"/>
      <c r="W49" s="198"/>
      <c r="X49" s="198"/>
      <c r="Y49" s="196">
        <v>76550.91</v>
      </c>
      <c r="Z49" s="198"/>
      <c r="AA49" s="198"/>
      <c r="AB49" s="198"/>
      <c r="AC49" s="197"/>
      <c r="AD49" s="199"/>
      <c r="AE49" s="198"/>
      <c r="AF49" s="198"/>
      <c r="AG49" s="198"/>
      <c r="AH49" s="198"/>
      <c r="AI49" s="198"/>
      <c r="AJ49" s="198"/>
      <c r="AK49" s="198"/>
      <c r="AL49" s="198"/>
      <c r="AN49" s="198"/>
      <c r="AO49" s="198"/>
      <c r="AQ49" s="198"/>
      <c r="AR49" s="198"/>
      <c r="AT49" s="198"/>
      <c r="AU49" s="198"/>
    </row>
    <row r="50" spans="1:47" s="186" customFormat="1" hidden="1" x14ac:dyDescent="0.2">
      <c r="A50" s="195" t="s">
        <v>44</v>
      </c>
      <c r="D50" s="196">
        <v>178356.89</v>
      </c>
      <c r="E50" s="197"/>
      <c r="F50" s="198"/>
      <c r="G50" s="198"/>
      <c r="H50" s="197"/>
      <c r="I50" s="199"/>
      <c r="J50" s="198"/>
      <c r="K50" s="196">
        <v>128554.18</v>
      </c>
      <c r="L50" s="197"/>
      <c r="M50" s="198">
        <f t="shared" si="38"/>
        <v>-49802.710000000021</v>
      </c>
      <c r="N50" s="200">
        <f>M50/D50</f>
        <v>-0.27923064816839999</v>
      </c>
      <c r="O50" s="197"/>
      <c r="P50" s="198"/>
      <c r="Q50" s="198"/>
      <c r="R50" s="196">
        <v>141860.13</v>
      </c>
      <c r="S50" s="198"/>
      <c r="T50" s="198"/>
      <c r="U50" s="198"/>
      <c r="V50" s="197"/>
      <c r="W50" s="198"/>
      <c r="X50" s="198"/>
      <c r="Y50" s="196">
        <v>143403.74</v>
      </c>
      <c r="Z50" s="198"/>
      <c r="AA50" s="198"/>
      <c r="AB50" s="198"/>
      <c r="AC50" s="197"/>
      <c r="AD50" s="199"/>
      <c r="AE50" s="198"/>
      <c r="AF50" s="198"/>
      <c r="AG50" s="198"/>
      <c r="AH50" s="198"/>
      <c r="AI50" s="198"/>
      <c r="AJ50" s="198"/>
      <c r="AK50" s="198"/>
      <c r="AL50" s="198"/>
      <c r="AN50" s="198"/>
      <c r="AO50" s="198"/>
      <c r="AQ50" s="198"/>
      <c r="AR50" s="198"/>
      <c r="AT50" s="198"/>
      <c r="AU50" s="198"/>
    </row>
    <row r="51" spans="1:47" s="186" customFormat="1" hidden="1" x14ac:dyDescent="0.2">
      <c r="A51" s="195" t="s">
        <v>45</v>
      </c>
      <c r="D51" s="196">
        <v>1450</v>
      </c>
      <c r="E51" s="197"/>
      <c r="F51" s="198"/>
      <c r="G51" s="198"/>
      <c r="H51" s="197"/>
      <c r="I51" s="199"/>
      <c r="J51" s="198"/>
      <c r="K51" s="196">
        <v>0</v>
      </c>
      <c r="L51" s="197"/>
      <c r="M51" s="198">
        <f t="shared" si="38"/>
        <v>-1450</v>
      </c>
      <c r="N51" s="200">
        <f>M51/D51</f>
        <v>-1</v>
      </c>
      <c r="O51" s="197"/>
      <c r="P51" s="198"/>
      <c r="Q51" s="198"/>
      <c r="R51" s="196">
        <v>575</v>
      </c>
      <c r="S51" s="198"/>
      <c r="T51" s="198"/>
      <c r="U51" s="198"/>
      <c r="V51" s="197"/>
      <c r="W51" s="198"/>
      <c r="X51" s="198"/>
      <c r="Y51" s="196">
        <v>11646.88</v>
      </c>
      <c r="Z51" s="198"/>
      <c r="AA51" s="198"/>
      <c r="AB51" s="198"/>
      <c r="AC51" s="197"/>
      <c r="AD51" s="199"/>
      <c r="AE51" s="198"/>
      <c r="AF51" s="198"/>
      <c r="AG51" s="198"/>
      <c r="AH51" s="198"/>
      <c r="AI51" s="198"/>
      <c r="AJ51" s="198"/>
      <c r="AK51" s="198"/>
      <c r="AL51" s="198"/>
      <c r="AN51" s="198"/>
      <c r="AO51" s="198"/>
      <c r="AQ51" s="198"/>
      <c r="AR51" s="198"/>
      <c r="AT51" s="198"/>
      <c r="AU51" s="198"/>
    </row>
    <row r="52" spans="1:47" s="186" customFormat="1" ht="12" hidden="1" thickBot="1" x14ac:dyDescent="0.25">
      <c r="A52" s="195" t="s">
        <v>46</v>
      </c>
      <c r="D52" s="196">
        <v>0</v>
      </c>
      <c r="E52" s="197"/>
      <c r="F52" s="198"/>
      <c r="G52" s="198"/>
      <c r="H52" s="197"/>
      <c r="I52" s="199"/>
      <c r="J52" s="198"/>
      <c r="K52" s="196">
        <v>2190.75</v>
      </c>
      <c r="L52" s="197"/>
      <c r="M52" s="198">
        <f t="shared" si="38"/>
        <v>2190.75</v>
      </c>
      <c r="N52" s="200">
        <v>1</v>
      </c>
      <c r="O52" s="197"/>
      <c r="P52" s="198"/>
      <c r="Q52" s="198"/>
      <c r="R52" s="196">
        <v>578</v>
      </c>
      <c r="S52" s="198"/>
      <c r="T52" s="198"/>
      <c r="U52" s="198"/>
      <c r="V52" s="197"/>
      <c r="W52" s="198"/>
      <c r="X52" s="198"/>
      <c r="Y52" s="196">
        <v>9080.64</v>
      </c>
      <c r="Z52" s="198"/>
      <c r="AA52" s="198"/>
      <c r="AB52" s="198"/>
      <c r="AC52" s="197"/>
      <c r="AD52" s="199"/>
      <c r="AE52" s="198"/>
      <c r="AF52" s="198"/>
      <c r="AG52" s="198"/>
      <c r="AH52" s="198"/>
      <c r="AI52" s="198"/>
      <c r="AJ52" s="198"/>
      <c r="AK52" s="198"/>
      <c r="AL52" s="198"/>
      <c r="AN52" s="198"/>
      <c r="AO52" s="198"/>
      <c r="AQ52" s="198"/>
      <c r="AR52" s="198"/>
      <c r="AT52" s="198"/>
      <c r="AU52" s="198"/>
    </row>
    <row r="53" spans="1:47" s="186" customFormat="1" ht="12" hidden="1" thickBot="1" x14ac:dyDescent="0.25">
      <c r="A53" s="201" t="s">
        <v>47</v>
      </c>
      <c r="B53" s="202"/>
      <c r="C53" s="202"/>
      <c r="D53" s="203">
        <f>SUM(D47:D52)</f>
        <v>1505373.5651999996</v>
      </c>
      <c r="E53" s="204"/>
      <c r="F53" s="205"/>
      <c r="G53" s="205"/>
      <c r="H53" s="204"/>
      <c r="I53" s="206"/>
      <c r="J53" s="205"/>
      <c r="K53" s="203">
        <f>SUM(K47:K52)</f>
        <v>1384148.0031959999</v>
      </c>
      <c r="L53" s="204"/>
      <c r="M53" s="205">
        <f t="shared" si="38"/>
        <v>-121225.56200399972</v>
      </c>
      <c r="N53" s="207">
        <f>M53/D53</f>
        <v>-8.0528557699160896E-2</v>
      </c>
      <c r="O53" s="204"/>
      <c r="P53" s="205"/>
      <c r="Q53" s="205"/>
      <c r="R53" s="203">
        <f>SUM(R47:R52)</f>
        <v>1343400.303504</v>
      </c>
      <c r="S53" s="205"/>
      <c r="T53" s="205"/>
      <c r="U53" s="205"/>
      <c r="V53" s="204"/>
      <c r="W53" s="205"/>
      <c r="X53" s="205"/>
      <c r="Y53" s="208">
        <f>SUM(Y47:Y52)</f>
        <v>1226144.4636159998</v>
      </c>
      <c r="Z53" s="198"/>
      <c r="AA53" s="198"/>
      <c r="AB53" s="198"/>
      <c r="AC53" s="197"/>
      <c r="AD53" s="199"/>
      <c r="AE53" s="198"/>
      <c r="AF53" s="198"/>
      <c r="AG53" s="198"/>
      <c r="AH53" s="198"/>
      <c r="AI53" s="198"/>
      <c r="AJ53" s="198"/>
      <c r="AK53" s="198"/>
      <c r="AL53" s="198"/>
      <c r="AN53" s="198"/>
      <c r="AO53" s="198"/>
      <c r="AQ53" s="198"/>
      <c r="AR53" s="198"/>
      <c r="AT53" s="198"/>
      <c r="AU53" s="198"/>
    </row>
    <row r="54" spans="1:47" s="186" customFormat="1" hidden="1" x14ac:dyDescent="0.2">
      <c r="A54" s="195"/>
      <c r="D54" s="196"/>
      <c r="E54" s="197"/>
      <c r="F54" s="198"/>
      <c r="G54" s="198"/>
      <c r="H54" s="197"/>
      <c r="I54" s="199"/>
      <c r="J54" s="198"/>
      <c r="K54" s="196"/>
      <c r="L54" s="197"/>
      <c r="M54" s="198"/>
      <c r="N54" s="198"/>
      <c r="O54" s="197"/>
      <c r="P54" s="198"/>
      <c r="Q54" s="198"/>
      <c r="R54" s="196"/>
      <c r="S54" s="198"/>
      <c r="T54" s="198"/>
      <c r="U54" s="198"/>
      <c r="V54" s="197"/>
      <c r="W54" s="198"/>
      <c r="X54" s="198"/>
      <c r="Y54" s="196"/>
      <c r="Z54" s="198"/>
      <c r="AA54" s="198"/>
      <c r="AB54" s="198"/>
      <c r="AC54" s="197"/>
      <c r="AD54" s="199"/>
      <c r="AE54" s="198"/>
      <c r="AF54" s="198"/>
      <c r="AG54" s="198"/>
      <c r="AH54" s="198"/>
      <c r="AI54" s="198"/>
      <c r="AJ54" s="198"/>
      <c r="AK54" s="198"/>
      <c r="AL54" s="198"/>
      <c r="AN54" s="198"/>
      <c r="AO54" s="198"/>
      <c r="AQ54" s="198"/>
      <c r="AR54" s="198"/>
      <c r="AT54" s="198"/>
      <c r="AU54" s="198"/>
    </row>
    <row r="55" spans="1:47" s="186" customFormat="1" hidden="1" x14ac:dyDescent="0.2">
      <c r="A55" s="195" t="s">
        <v>48</v>
      </c>
      <c r="D55" s="196">
        <v>528573.06480000017</v>
      </c>
      <c r="E55" s="197"/>
      <c r="F55" s="198"/>
      <c r="G55" s="198"/>
      <c r="H55" s="197"/>
      <c r="I55" s="199"/>
      <c r="J55" s="198"/>
      <c r="K55" s="196">
        <v>506152.62680399994</v>
      </c>
      <c r="L55" s="197"/>
      <c r="M55" s="198">
        <f t="shared" ref="M55:M61" si="39">K55-D55</f>
        <v>-22420.437996000226</v>
      </c>
      <c r="N55" s="200">
        <f t="shared" ref="N55:N61" si="40">M55/D55</f>
        <v>-4.2416913552875801E-2</v>
      </c>
      <c r="O55" s="197"/>
      <c r="P55" s="198"/>
      <c r="Q55" s="198"/>
      <c r="R55" s="196">
        <v>458444.96649600007</v>
      </c>
      <c r="S55" s="198"/>
      <c r="T55" s="198"/>
      <c r="U55" s="198"/>
      <c r="V55" s="197"/>
      <c r="W55" s="198"/>
      <c r="X55" s="198"/>
      <c r="Y55" s="196">
        <v>403295.16638399998</v>
      </c>
      <c r="Z55" s="198"/>
      <c r="AA55" s="198"/>
      <c r="AB55" s="198"/>
      <c r="AC55" s="197"/>
      <c r="AD55" s="199"/>
      <c r="AE55" s="198"/>
      <c r="AF55" s="198"/>
      <c r="AG55" s="198"/>
      <c r="AH55" s="198"/>
      <c r="AI55" s="198"/>
      <c r="AJ55" s="198"/>
      <c r="AK55" s="198"/>
      <c r="AL55" s="198"/>
      <c r="AN55" s="198"/>
      <c r="AO55" s="198"/>
      <c r="AQ55" s="198"/>
      <c r="AR55" s="198"/>
      <c r="AT55" s="198"/>
      <c r="AU55" s="198"/>
    </row>
    <row r="56" spans="1:47" s="186" customFormat="1" hidden="1" x14ac:dyDescent="0.2">
      <c r="A56" s="195" t="s">
        <v>49</v>
      </c>
      <c r="D56" s="196">
        <v>1121545</v>
      </c>
      <c r="E56" s="197"/>
      <c r="F56" s="198"/>
      <c r="G56" s="198"/>
      <c r="H56" s="197"/>
      <c r="I56" s="199"/>
      <c r="J56" s="198"/>
      <c r="K56" s="196">
        <v>1251329.1000000001</v>
      </c>
      <c r="L56" s="197"/>
      <c r="M56" s="198">
        <f t="shared" si="39"/>
        <v>129784.10000000009</v>
      </c>
      <c r="N56" s="200">
        <f t="shared" si="40"/>
        <v>0.11571903044460997</v>
      </c>
      <c r="O56" s="197"/>
      <c r="P56" s="198"/>
      <c r="Q56" s="198"/>
      <c r="R56" s="196">
        <v>1258533.67</v>
      </c>
      <c r="S56" s="198"/>
      <c r="T56" s="198"/>
      <c r="U56" s="198"/>
      <c r="V56" s="197"/>
      <c r="W56" s="198"/>
      <c r="X56" s="198"/>
      <c r="Y56" s="196">
        <v>1721958.94</v>
      </c>
      <c r="Z56" s="198"/>
      <c r="AA56" s="198"/>
      <c r="AB56" s="198"/>
      <c r="AC56" s="197"/>
      <c r="AD56" s="199"/>
      <c r="AE56" s="198"/>
      <c r="AF56" s="198"/>
      <c r="AG56" s="198"/>
      <c r="AH56" s="198"/>
      <c r="AI56" s="198"/>
      <c r="AJ56" s="198"/>
      <c r="AK56" s="198"/>
      <c r="AL56" s="198"/>
      <c r="AN56" s="198"/>
      <c r="AO56" s="198"/>
      <c r="AQ56" s="198"/>
      <c r="AR56" s="198"/>
      <c r="AT56" s="198"/>
      <c r="AU56" s="198"/>
    </row>
    <row r="57" spans="1:47" s="186" customFormat="1" hidden="1" x14ac:dyDescent="0.2">
      <c r="A57" s="195" t="s">
        <v>50</v>
      </c>
      <c r="D57" s="196">
        <v>2668765.37</v>
      </c>
      <c r="E57" s="197"/>
      <c r="F57" s="198"/>
      <c r="G57" s="198"/>
      <c r="H57" s="197"/>
      <c r="I57" s="199"/>
      <c r="J57" s="198"/>
      <c r="K57" s="196">
        <v>2604487</v>
      </c>
      <c r="L57" s="197"/>
      <c r="M57" s="198">
        <f t="shared" si="39"/>
        <v>-64278.370000000112</v>
      </c>
      <c r="N57" s="200">
        <f t="shared" si="40"/>
        <v>-2.4085433182910385E-2</v>
      </c>
      <c r="O57" s="197"/>
      <c r="P57" s="198"/>
      <c r="Q57" s="198"/>
      <c r="R57" s="196">
        <v>2112015.9500000002</v>
      </c>
      <c r="S57" s="198"/>
      <c r="T57" s="198"/>
      <c r="U57" s="198"/>
      <c r="V57" s="197"/>
      <c r="W57" s="198"/>
      <c r="X57" s="198"/>
      <c r="Y57" s="196">
        <v>2108586.85</v>
      </c>
      <c r="Z57" s="198"/>
      <c r="AA57" s="198"/>
      <c r="AB57" s="198"/>
      <c r="AC57" s="197"/>
      <c r="AD57" s="199"/>
      <c r="AE57" s="198"/>
      <c r="AF57" s="198"/>
      <c r="AG57" s="198"/>
      <c r="AH57" s="198"/>
      <c r="AI57" s="198"/>
      <c r="AJ57" s="198"/>
      <c r="AK57" s="198"/>
      <c r="AL57" s="198"/>
      <c r="AN57" s="198"/>
      <c r="AO57" s="198"/>
      <c r="AQ57" s="198"/>
      <c r="AR57" s="198"/>
      <c r="AT57" s="198"/>
      <c r="AU57" s="198"/>
    </row>
    <row r="58" spans="1:47" s="186" customFormat="1" hidden="1" x14ac:dyDescent="0.2">
      <c r="A58" s="195" t="s">
        <v>51</v>
      </c>
      <c r="D58" s="196">
        <v>2369208.8199999998</v>
      </c>
      <c r="E58" s="197"/>
      <c r="F58" s="198"/>
      <c r="G58" s="198"/>
      <c r="H58" s="197"/>
      <c r="I58" s="199"/>
      <c r="J58" s="198"/>
      <c r="K58" s="196">
        <v>2252265</v>
      </c>
      <c r="L58" s="197"/>
      <c r="M58" s="198">
        <f t="shared" si="39"/>
        <v>-116943.81999999983</v>
      </c>
      <c r="N58" s="200">
        <f t="shared" si="40"/>
        <v>-4.9359861829317279E-2</v>
      </c>
      <c r="O58" s="197"/>
      <c r="P58" s="198"/>
      <c r="Q58" s="198"/>
      <c r="R58" s="196">
        <v>2011156.1</v>
      </c>
      <c r="S58" s="198"/>
      <c r="T58" s="198"/>
      <c r="U58" s="198"/>
      <c r="V58" s="197"/>
      <c r="W58" s="198"/>
      <c r="X58" s="198"/>
      <c r="Y58" s="196">
        <v>2194437.1800000002</v>
      </c>
      <c r="Z58" s="198"/>
      <c r="AA58" s="198"/>
      <c r="AB58" s="198"/>
      <c r="AC58" s="197"/>
      <c r="AD58" s="199"/>
      <c r="AE58" s="198"/>
      <c r="AF58" s="198"/>
      <c r="AG58" s="198"/>
      <c r="AH58" s="198"/>
      <c r="AI58" s="198"/>
      <c r="AJ58" s="198"/>
      <c r="AK58" s="198"/>
      <c r="AL58" s="198"/>
      <c r="AN58" s="198"/>
      <c r="AO58" s="198"/>
      <c r="AQ58" s="198"/>
      <c r="AR58" s="198"/>
      <c r="AT58" s="198"/>
      <c r="AU58" s="198"/>
    </row>
    <row r="59" spans="1:47" s="186" customFormat="1" hidden="1" x14ac:dyDescent="0.2">
      <c r="A59" s="195" t="s">
        <v>52</v>
      </c>
      <c r="D59" s="196">
        <v>15179.16</v>
      </c>
      <c r="E59" s="197"/>
      <c r="F59" s="198"/>
      <c r="G59" s="198"/>
      <c r="H59" s="197"/>
      <c r="I59" s="199"/>
      <c r="J59" s="198"/>
      <c r="K59" s="196">
        <v>7851</v>
      </c>
      <c r="L59" s="197"/>
      <c r="M59" s="198">
        <f t="shared" si="39"/>
        <v>-7328.16</v>
      </c>
      <c r="N59" s="200">
        <f t="shared" si="40"/>
        <v>-0.48277770311400631</v>
      </c>
      <c r="O59" s="197"/>
      <c r="P59" s="198"/>
      <c r="Q59" s="198"/>
      <c r="R59" s="196">
        <v>5150</v>
      </c>
      <c r="S59" s="198"/>
      <c r="T59" s="198"/>
      <c r="U59" s="198"/>
      <c r="V59" s="197"/>
      <c r="W59" s="198"/>
      <c r="X59" s="198"/>
      <c r="Y59" s="196">
        <v>10250</v>
      </c>
      <c r="Z59" s="198"/>
      <c r="AA59" s="198"/>
      <c r="AB59" s="198"/>
      <c r="AC59" s="197"/>
      <c r="AD59" s="199"/>
      <c r="AE59" s="198"/>
      <c r="AF59" s="198"/>
      <c r="AG59" s="198"/>
      <c r="AH59" s="198"/>
      <c r="AI59" s="198"/>
      <c r="AJ59" s="198"/>
      <c r="AK59" s="198"/>
      <c r="AL59" s="198"/>
      <c r="AN59" s="198"/>
      <c r="AO59" s="198"/>
      <c r="AQ59" s="198"/>
      <c r="AR59" s="198"/>
      <c r="AT59" s="198"/>
      <c r="AU59" s="198"/>
    </row>
    <row r="60" spans="1:47" s="186" customFormat="1" ht="12" hidden="1" thickBot="1" x14ac:dyDescent="0.25">
      <c r="A60" s="195" t="s">
        <v>53</v>
      </c>
      <c r="D60" s="196">
        <v>76021.88</v>
      </c>
      <c r="E60" s="197"/>
      <c r="F60" s="198"/>
      <c r="G60" s="198"/>
      <c r="H60" s="197"/>
      <c r="I60" s="199"/>
      <c r="J60" s="198"/>
      <c r="K60" s="196">
        <v>43304</v>
      </c>
      <c r="L60" s="197"/>
      <c r="M60" s="198">
        <f t="shared" si="39"/>
        <v>-32717.880000000005</v>
      </c>
      <c r="N60" s="200">
        <f t="shared" si="40"/>
        <v>-0.43037451849388625</v>
      </c>
      <c r="O60" s="197"/>
      <c r="P60" s="198"/>
      <c r="Q60" s="198"/>
      <c r="R60" s="196">
        <v>24950.03</v>
      </c>
      <c r="S60" s="198"/>
      <c r="T60" s="198"/>
      <c r="U60" s="198"/>
      <c r="V60" s="197"/>
      <c r="W60" s="198"/>
      <c r="X60" s="198"/>
      <c r="Y60" s="196">
        <v>27106.17</v>
      </c>
      <c r="Z60" s="198"/>
      <c r="AA60" s="198"/>
      <c r="AB60" s="198"/>
      <c r="AC60" s="197"/>
      <c r="AD60" s="199"/>
      <c r="AE60" s="198"/>
      <c r="AF60" s="198"/>
      <c r="AG60" s="198"/>
      <c r="AH60" s="198"/>
      <c r="AI60" s="198"/>
      <c r="AJ60" s="198"/>
      <c r="AK60" s="198"/>
      <c r="AL60" s="198"/>
      <c r="AN60" s="198"/>
      <c r="AO60" s="198"/>
      <c r="AQ60" s="198"/>
      <c r="AR60" s="198"/>
      <c r="AT60" s="198"/>
      <c r="AU60" s="198"/>
    </row>
    <row r="61" spans="1:47" s="186" customFormat="1" ht="12" hidden="1" thickBot="1" x14ac:dyDescent="0.25">
      <c r="A61" s="201" t="s">
        <v>54</v>
      </c>
      <c r="B61" s="202"/>
      <c r="C61" s="202"/>
      <c r="D61" s="203">
        <f>SUM(D55:D60)</f>
        <v>6779293.2948000012</v>
      </c>
      <c r="E61" s="204"/>
      <c r="F61" s="205"/>
      <c r="G61" s="205"/>
      <c r="H61" s="204"/>
      <c r="I61" s="206"/>
      <c r="J61" s="205"/>
      <c r="K61" s="203">
        <f>SUM(K55:K60)</f>
        <v>6665388.7268040003</v>
      </c>
      <c r="L61" s="204"/>
      <c r="M61" s="205">
        <f t="shared" si="39"/>
        <v>-113904.56799600087</v>
      </c>
      <c r="N61" s="207">
        <f t="shared" si="40"/>
        <v>-1.6801835094429445E-2</v>
      </c>
      <c r="O61" s="204"/>
      <c r="P61" s="205"/>
      <c r="Q61" s="205"/>
      <c r="R61" s="203">
        <f>SUM(R55:R60)</f>
        <v>5870250.716496001</v>
      </c>
      <c r="S61" s="205"/>
      <c r="T61" s="205"/>
      <c r="U61" s="205"/>
      <c r="V61" s="204"/>
      <c r="W61" s="205"/>
      <c r="X61" s="205"/>
      <c r="Y61" s="208">
        <f>SUM(Y55:Y60)</f>
        <v>6465634.3063839991</v>
      </c>
      <c r="Z61" s="198"/>
      <c r="AA61" s="198"/>
      <c r="AB61" s="198"/>
      <c r="AC61" s="197"/>
      <c r="AD61" s="199"/>
      <c r="AE61" s="198"/>
      <c r="AF61" s="198"/>
      <c r="AG61" s="198"/>
      <c r="AH61" s="198"/>
      <c r="AI61" s="198"/>
      <c r="AJ61" s="198"/>
      <c r="AK61" s="198"/>
      <c r="AL61" s="198"/>
      <c r="AN61" s="198"/>
      <c r="AO61" s="198"/>
      <c r="AQ61" s="198"/>
      <c r="AR61" s="198"/>
      <c r="AT61" s="198"/>
      <c r="AU61" s="198"/>
    </row>
    <row r="62" spans="1:47" s="186" customFormat="1" hidden="1" x14ac:dyDescent="0.2">
      <c r="A62" s="195"/>
      <c r="D62" s="196"/>
      <c r="E62" s="197"/>
      <c r="F62" s="198"/>
      <c r="G62" s="198"/>
      <c r="H62" s="197"/>
      <c r="I62" s="199"/>
      <c r="J62" s="198"/>
      <c r="K62" s="196"/>
      <c r="L62" s="197"/>
      <c r="M62" s="198"/>
      <c r="N62" s="198"/>
      <c r="O62" s="197"/>
      <c r="P62" s="198"/>
      <c r="Q62" s="198"/>
      <c r="R62" s="196"/>
      <c r="S62" s="198"/>
      <c r="T62" s="198"/>
      <c r="U62" s="198"/>
      <c r="V62" s="197"/>
      <c r="W62" s="198"/>
      <c r="X62" s="198"/>
      <c r="Y62" s="196"/>
      <c r="Z62" s="198"/>
      <c r="AA62" s="198"/>
      <c r="AB62" s="198"/>
      <c r="AC62" s="197"/>
      <c r="AD62" s="199"/>
      <c r="AE62" s="198"/>
      <c r="AF62" s="198"/>
      <c r="AG62" s="198"/>
      <c r="AH62" s="198"/>
      <c r="AI62" s="198"/>
      <c r="AJ62" s="198"/>
      <c r="AK62" s="198"/>
      <c r="AL62" s="198"/>
      <c r="AN62" s="198"/>
      <c r="AO62" s="198"/>
      <c r="AQ62" s="198"/>
      <c r="AR62" s="198"/>
      <c r="AT62" s="198"/>
      <c r="AU62" s="198"/>
    </row>
    <row r="63" spans="1:47" s="186" customFormat="1" hidden="1" x14ac:dyDescent="0.2">
      <c r="A63" s="195" t="s">
        <v>55</v>
      </c>
      <c r="D63" s="196">
        <v>74848.960000000006</v>
      </c>
      <c r="E63" s="197"/>
      <c r="F63" s="198"/>
      <c r="G63" s="198"/>
      <c r="H63" s="197"/>
      <c r="I63" s="199"/>
      <c r="J63" s="198"/>
      <c r="K63" s="196">
        <v>50077.36</v>
      </c>
      <c r="L63" s="197"/>
      <c r="M63" s="198">
        <f>K63-D63</f>
        <v>-24771.600000000006</v>
      </c>
      <c r="N63" s="200">
        <f>M63/D63</f>
        <v>-0.33095449823217321</v>
      </c>
      <c r="O63" s="197"/>
      <c r="P63" s="198"/>
      <c r="Q63" s="198"/>
      <c r="R63" s="196">
        <v>42807.63</v>
      </c>
      <c r="S63" s="198"/>
      <c r="T63" s="198"/>
      <c r="U63" s="198"/>
      <c r="V63" s="197"/>
      <c r="W63" s="198"/>
      <c r="X63" s="198"/>
      <c r="Y63" s="196">
        <v>50931.45</v>
      </c>
      <c r="Z63" s="198"/>
      <c r="AA63" s="198"/>
      <c r="AB63" s="198"/>
      <c r="AC63" s="197"/>
      <c r="AD63" s="199"/>
      <c r="AE63" s="198"/>
      <c r="AF63" s="198"/>
      <c r="AG63" s="198"/>
      <c r="AH63" s="198"/>
      <c r="AI63" s="198"/>
      <c r="AJ63" s="198"/>
      <c r="AK63" s="198"/>
      <c r="AL63" s="198"/>
      <c r="AN63" s="198"/>
      <c r="AO63" s="198"/>
      <c r="AQ63" s="198"/>
      <c r="AR63" s="198"/>
      <c r="AT63" s="198"/>
      <c r="AU63" s="198"/>
    </row>
    <row r="64" spans="1:47" s="186" customFormat="1" hidden="1" x14ac:dyDescent="0.2">
      <c r="A64" s="195" t="s">
        <v>56</v>
      </c>
      <c r="D64" s="196">
        <v>44349.760000000002</v>
      </c>
      <c r="E64" s="197"/>
      <c r="F64" s="198"/>
      <c r="G64" s="198"/>
      <c r="H64" s="197"/>
      <c r="I64" s="199"/>
      <c r="J64" s="198"/>
      <c r="K64" s="196">
        <v>61878.75</v>
      </c>
      <c r="L64" s="197"/>
      <c r="M64" s="198">
        <f>K64-D64</f>
        <v>17528.989999999998</v>
      </c>
      <c r="N64" s="200">
        <f>M64/D64</f>
        <v>0.39524430346409983</v>
      </c>
      <c r="O64" s="197"/>
      <c r="P64" s="198"/>
      <c r="Q64" s="198"/>
      <c r="R64" s="196">
        <v>14966.9</v>
      </c>
      <c r="S64" s="198"/>
      <c r="T64" s="198"/>
      <c r="U64" s="198"/>
      <c r="V64" s="197"/>
      <c r="W64" s="198"/>
      <c r="X64" s="198"/>
      <c r="Y64" s="196">
        <v>25317.06</v>
      </c>
      <c r="Z64" s="198"/>
      <c r="AA64" s="198"/>
      <c r="AB64" s="198"/>
      <c r="AC64" s="197"/>
      <c r="AD64" s="199"/>
      <c r="AE64" s="198"/>
      <c r="AF64" s="198"/>
      <c r="AG64" s="198"/>
      <c r="AH64" s="198"/>
      <c r="AI64" s="198"/>
      <c r="AJ64" s="198"/>
      <c r="AK64" s="198"/>
      <c r="AL64" s="198"/>
      <c r="AN64" s="198"/>
      <c r="AO64" s="198"/>
      <c r="AQ64" s="198"/>
      <c r="AR64" s="198"/>
      <c r="AT64" s="198"/>
      <c r="AU64" s="198"/>
    </row>
    <row r="65" spans="1:47" s="186" customFormat="1" hidden="1" x14ac:dyDescent="0.2">
      <c r="A65" s="195" t="s">
        <v>57</v>
      </c>
      <c r="D65" s="196">
        <v>33128.81</v>
      </c>
      <c r="E65" s="197"/>
      <c r="F65" s="198"/>
      <c r="G65" s="198"/>
      <c r="H65" s="197"/>
      <c r="I65" s="199"/>
      <c r="J65" s="198"/>
      <c r="K65" s="196">
        <v>20392</v>
      </c>
      <c r="L65" s="197"/>
      <c r="M65" s="198">
        <f>K65-D65</f>
        <v>-12736.809999999998</v>
      </c>
      <c r="N65" s="200">
        <f>M65/D65</f>
        <v>-0.38446325117020497</v>
      </c>
      <c r="O65" s="197"/>
      <c r="P65" s="198"/>
      <c r="Q65" s="198"/>
      <c r="R65" s="196">
        <v>17866</v>
      </c>
      <c r="S65" s="198"/>
      <c r="T65" s="198"/>
      <c r="U65" s="198"/>
      <c r="V65" s="197"/>
      <c r="W65" s="198"/>
      <c r="X65" s="198"/>
      <c r="Y65" s="196">
        <v>61327.01</v>
      </c>
      <c r="Z65" s="198"/>
      <c r="AA65" s="198"/>
      <c r="AB65" s="198"/>
      <c r="AC65" s="197"/>
      <c r="AD65" s="199"/>
      <c r="AE65" s="198"/>
      <c r="AF65" s="198"/>
      <c r="AG65" s="198"/>
      <c r="AH65" s="198"/>
      <c r="AI65" s="198"/>
      <c r="AJ65" s="198"/>
      <c r="AK65" s="198"/>
      <c r="AL65" s="198"/>
      <c r="AN65" s="198"/>
      <c r="AO65" s="198"/>
      <c r="AQ65" s="198"/>
      <c r="AR65" s="198"/>
      <c r="AT65" s="198"/>
      <c r="AU65" s="198"/>
    </row>
    <row r="66" spans="1:47" s="186" customFormat="1" ht="12" hidden="1" thickBot="1" x14ac:dyDescent="0.25">
      <c r="A66" s="195" t="s">
        <v>58</v>
      </c>
      <c r="D66" s="196">
        <v>17426.14</v>
      </c>
      <c r="E66" s="197"/>
      <c r="F66" s="198"/>
      <c r="G66" s="198"/>
      <c r="H66" s="197"/>
      <c r="I66" s="199"/>
      <c r="J66" s="198"/>
      <c r="K66" s="196">
        <v>25591</v>
      </c>
      <c r="L66" s="197"/>
      <c r="M66" s="198">
        <f>K66-D66</f>
        <v>8164.8600000000006</v>
      </c>
      <c r="N66" s="200">
        <f>M66/D66</f>
        <v>0.4685409390719919</v>
      </c>
      <c r="O66" s="197"/>
      <c r="P66" s="198"/>
      <c r="Q66" s="198"/>
      <c r="R66" s="196">
        <v>30527.119999999999</v>
      </c>
      <c r="S66" s="198"/>
      <c r="T66" s="198"/>
      <c r="U66" s="198"/>
      <c r="V66" s="197"/>
      <c r="W66" s="198"/>
      <c r="X66" s="198"/>
      <c r="Y66" s="196">
        <v>19261.28</v>
      </c>
      <c r="Z66" s="198"/>
      <c r="AA66" s="198"/>
      <c r="AB66" s="198"/>
      <c r="AC66" s="197"/>
      <c r="AD66" s="199"/>
      <c r="AE66" s="198"/>
      <c r="AF66" s="198"/>
      <c r="AG66" s="198"/>
      <c r="AH66" s="198"/>
      <c r="AI66" s="198"/>
      <c r="AJ66" s="198"/>
      <c r="AK66" s="198"/>
      <c r="AL66" s="198"/>
      <c r="AN66" s="198"/>
      <c r="AO66" s="198"/>
      <c r="AQ66" s="198"/>
      <c r="AR66" s="198"/>
      <c r="AT66" s="198"/>
      <c r="AU66" s="198"/>
    </row>
    <row r="67" spans="1:47" s="186" customFormat="1" ht="12" hidden="1" thickBot="1" x14ac:dyDescent="0.25">
      <c r="A67" s="201" t="s">
        <v>59</v>
      </c>
      <c r="B67" s="202"/>
      <c r="C67" s="202"/>
      <c r="D67" s="203">
        <f>SUM(D63:D66)</f>
        <v>169753.66999999998</v>
      </c>
      <c r="E67" s="204"/>
      <c r="F67" s="205"/>
      <c r="G67" s="205"/>
      <c r="H67" s="204"/>
      <c r="I67" s="206"/>
      <c r="J67" s="205"/>
      <c r="K67" s="203">
        <f>SUM(K63:K66)</f>
        <v>157939.10999999999</v>
      </c>
      <c r="L67" s="204"/>
      <c r="M67" s="205">
        <f>K67-D67</f>
        <v>-11814.559999999998</v>
      </c>
      <c r="N67" s="207">
        <f>M67/D67</f>
        <v>-6.9598259642928484E-2</v>
      </c>
      <c r="O67" s="204"/>
      <c r="P67" s="205"/>
      <c r="Q67" s="205"/>
      <c r="R67" s="203">
        <f>SUM(R63:R66)</f>
        <v>106167.65</v>
      </c>
      <c r="S67" s="205"/>
      <c r="T67" s="205"/>
      <c r="U67" s="205"/>
      <c r="V67" s="204"/>
      <c r="W67" s="205"/>
      <c r="X67" s="205"/>
      <c r="Y67" s="208">
        <f>SUM(Y63:Y66)</f>
        <v>156836.79999999999</v>
      </c>
      <c r="Z67" s="198"/>
      <c r="AA67" s="198"/>
      <c r="AB67" s="198"/>
      <c r="AC67" s="197"/>
      <c r="AD67" s="199"/>
      <c r="AE67" s="198"/>
      <c r="AF67" s="198"/>
      <c r="AG67" s="198"/>
      <c r="AH67" s="198"/>
      <c r="AI67" s="198"/>
      <c r="AJ67" s="198"/>
      <c r="AK67" s="198"/>
      <c r="AL67" s="198"/>
      <c r="AN67" s="198"/>
      <c r="AO67" s="198"/>
      <c r="AQ67" s="198"/>
      <c r="AR67" s="198"/>
      <c r="AT67" s="198"/>
      <c r="AU67" s="198"/>
    </row>
    <row r="68" spans="1:47" s="186" customFormat="1" hidden="1" x14ac:dyDescent="0.2">
      <c r="A68" s="195"/>
      <c r="D68" s="196"/>
      <c r="E68" s="197"/>
      <c r="F68" s="198"/>
      <c r="G68" s="198"/>
      <c r="H68" s="197"/>
      <c r="I68" s="199"/>
      <c r="J68" s="198"/>
      <c r="K68" s="196"/>
      <c r="L68" s="197"/>
      <c r="M68" s="198"/>
      <c r="N68" s="198"/>
      <c r="O68" s="197"/>
      <c r="P68" s="198"/>
      <c r="Q68" s="198"/>
      <c r="R68" s="196"/>
      <c r="S68" s="198"/>
      <c r="T68" s="198"/>
      <c r="U68" s="198"/>
      <c r="V68" s="197"/>
      <c r="W68" s="198"/>
      <c r="X68" s="198"/>
      <c r="Y68" s="196"/>
      <c r="Z68" s="198"/>
      <c r="AA68" s="198"/>
      <c r="AB68" s="198"/>
      <c r="AC68" s="197"/>
      <c r="AD68" s="199"/>
      <c r="AE68" s="198"/>
      <c r="AF68" s="198"/>
      <c r="AG68" s="198"/>
      <c r="AH68" s="198"/>
      <c r="AI68" s="198"/>
      <c r="AJ68" s="198"/>
      <c r="AK68" s="198"/>
      <c r="AL68" s="198"/>
      <c r="AN68" s="198"/>
      <c r="AO68" s="198"/>
      <c r="AQ68" s="198"/>
      <c r="AR68" s="198"/>
      <c r="AT68" s="198"/>
      <c r="AU68" s="198"/>
    </row>
    <row r="69" spans="1:47" s="186" customFormat="1" hidden="1" x14ac:dyDescent="0.2">
      <c r="A69" s="195" t="s">
        <v>60</v>
      </c>
      <c r="D69" s="196">
        <v>8272.2800000000007</v>
      </c>
      <c r="E69" s="197"/>
      <c r="F69" s="198"/>
      <c r="G69" s="198"/>
      <c r="H69" s="197"/>
      <c r="I69" s="199"/>
      <c r="J69" s="198"/>
      <c r="K69" s="196">
        <v>6338</v>
      </c>
      <c r="L69" s="197"/>
      <c r="M69" s="198">
        <f>K69-D69</f>
        <v>-1934.2800000000007</v>
      </c>
      <c r="N69" s="200">
        <f>M69/D69</f>
        <v>-0.23382670799344321</v>
      </c>
      <c r="O69" s="197"/>
      <c r="P69" s="198"/>
      <c r="Q69" s="198"/>
      <c r="R69" s="196">
        <v>5818.08</v>
      </c>
      <c r="S69" s="198"/>
      <c r="T69" s="198"/>
      <c r="U69" s="198"/>
      <c r="V69" s="197"/>
      <c r="W69" s="198"/>
      <c r="X69" s="198"/>
      <c r="Y69" s="196">
        <v>6867.16</v>
      </c>
      <c r="Z69" s="198"/>
      <c r="AA69" s="198"/>
      <c r="AB69" s="198"/>
      <c r="AC69" s="197"/>
      <c r="AD69" s="199"/>
      <c r="AE69" s="198"/>
      <c r="AF69" s="198"/>
      <c r="AG69" s="198"/>
      <c r="AH69" s="198"/>
      <c r="AI69" s="198"/>
      <c r="AJ69" s="198"/>
      <c r="AK69" s="198"/>
      <c r="AL69" s="198"/>
      <c r="AN69" s="198"/>
      <c r="AO69" s="198"/>
      <c r="AQ69" s="198"/>
      <c r="AR69" s="198"/>
      <c r="AT69" s="198"/>
      <c r="AU69" s="198"/>
    </row>
    <row r="70" spans="1:47" s="186" customFormat="1" hidden="1" x14ac:dyDescent="0.2">
      <c r="A70" s="195" t="s">
        <v>61</v>
      </c>
      <c r="D70" s="196">
        <v>3200</v>
      </c>
      <c r="E70" s="197"/>
      <c r="F70" s="198"/>
      <c r="G70" s="198"/>
      <c r="H70" s="197"/>
      <c r="I70" s="199"/>
      <c r="J70" s="198"/>
      <c r="K70" s="196">
        <v>3168</v>
      </c>
      <c r="L70" s="197"/>
      <c r="M70" s="198">
        <f>K70-D70</f>
        <v>-32</v>
      </c>
      <c r="N70" s="200">
        <f>M70/D70</f>
        <v>-0.01</v>
      </c>
      <c r="O70" s="197"/>
      <c r="P70" s="198"/>
      <c r="Q70" s="198"/>
      <c r="R70" s="196">
        <v>3139.48</v>
      </c>
      <c r="S70" s="198"/>
      <c r="T70" s="198"/>
      <c r="U70" s="198"/>
      <c r="V70" s="197"/>
      <c r="W70" s="198"/>
      <c r="X70" s="198"/>
      <c r="Y70" s="196">
        <v>2900</v>
      </c>
      <c r="Z70" s="198"/>
      <c r="AA70" s="198"/>
      <c r="AB70" s="198"/>
      <c r="AC70" s="197"/>
      <c r="AD70" s="199"/>
      <c r="AE70" s="198"/>
      <c r="AF70" s="198"/>
      <c r="AG70" s="198"/>
      <c r="AH70" s="198"/>
      <c r="AI70" s="198"/>
      <c r="AJ70" s="198"/>
      <c r="AK70" s="198"/>
      <c r="AL70" s="198"/>
      <c r="AN70" s="198"/>
      <c r="AO70" s="198"/>
      <c r="AQ70" s="198"/>
      <c r="AR70" s="198"/>
      <c r="AT70" s="198"/>
      <c r="AU70" s="198"/>
    </row>
    <row r="71" spans="1:47" s="186" customFormat="1" ht="12" hidden="1" thickBot="1" x14ac:dyDescent="0.25">
      <c r="A71" s="195" t="s">
        <v>62</v>
      </c>
      <c r="D71" s="196">
        <v>725</v>
      </c>
      <c r="E71" s="197"/>
      <c r="F71" s="198"/>
      <c r="G71" s="198"/>
      <c r="H71" s="197"/>
      <c r="I71" s="199"/>
      <c r="J71" s="198"/>
      <c r="K71" s="196">
        <v>50681</v>
      </c>
      <c r="L71" s="197"/>
      <c r="M71" s="198">
        <f>K71-D71</f>
        <v>49956</v>
      </c>
      <c r="N71" s="200">
        <f>M71/D71</f>
        <v>68.904827586206892</v>
      </c>
      <c r="O71" s="197"/>
      <c r="P71" s="198"/>
      <c r="Q71" s="198"/>
      <c r="R71" s="196">
        <v>9840.82</v>
      </c>
      <c r="S71" s="198"/>
      <c r="T71" s="198"/>
      <c r="U71" s="198"/>
      <c r="V71" s="197"/>
      <c r="W71" s="198"/>
      <c r="X71" s="198"/>
      <c r="Y71" s="196">
        <v>4676</v>
      </c>
      <c r="Z71" s="198"/>
      <c r="AA71" s="198"/>
      <c r="AB71" s="198"/>
      <c r="AC71" s="197"/>
      <c r="AD71" s="199"/>
      <c r="AE71" s="198"/>
      <c r="AF71" s="198"/>
      <c r="AG71" s="198"/>
      <c r="AH71" s="198"/>
      <c r="AI71" s="198"/>
      <c r="AJ71" s="198"/>
      <c r="AK71" s="198"/>
      <c r="AL71" s="198"/>
      <c r="AN71" s="198"/>
      <c r="AO71" s="198"/>
      <c r="AQ71" s="198"/>
      <c r="AR71" s="198"/>
      <c r="AT71" s="198"/>
      <c r="AU71" s="198"/>
    </row>
    <row r="72" spans="1:47" s="186" customFormat="1" ht="12" hidden="1" thickBot="1" x14ac:dyDescent="0.25">
      <c r="A72" s="201" t="s">
        <v>63</v>
      </c>
      <c r="B72" s="202"/>
      <c r="C72" s="202"/>
      <c r="D72" s="203">
        <f>SUM(D69:D71)</f>
        <v>12197.28</v>
      </c>
      <c r="E72" s="204"/>
      <c r="F72" s="205"/>
      <c r="G72" s="205"/>
      <c r="H72" s="204"/>
      <c r="I72" s="206"/>
      <c r="J72" s="205"/>
      <c r="K72" s="203">
        <f>SUM(K69:K71)</f>
        <v>60187</v>
      </c>
      <c r="L72" s="204"/>
      <c r="M72" s="205">
        <f>K72-D72</f>
        <v>47989.72</v>
      </c>
      <c r="N72" s="207">
        <f>M72/D72</f>
        <v>3.9344607978172181</v>
      </c>
      <c r="O72" s="204"/>
      <c r="P72" s="205"/>
      <c r="Q72" s="205"/>
      <c r="R72" s="203">
        <f>SUM(R69:R71)</f>
        <v>18798.379999999997</v>
      </c>
      <c r="S72" s="205"/>
      <c r="T72" s="205"/>
      <c r="U72" s="205"/>
      <c r="V72" s="204"/>
      <c r="W72" s="205"/>
      <c r="X72" s="205"/>
      <c r="Y72" s="208">
        <f>SUM(Y69:Y71)</f>
        <v>14443.16</v>
      </c>
      <c r="Z72" s="198"/>
      <c r="AA72" s="198"/>
      <c r="AB72" s="198"/>
      <c r="AC72" s="197"/>
      <c r="AD72" s="199"/>
      <c r="AE72" s="198"/>
      <c r="AF72" s="198"/>
      <c r="AG72" s="198"/>
      <c r="AH72" s="198"/>
      <c r="AI72" s="198"/>
      <c r="AJ72" s="198"/>
      <c r="AK72" s="198"/>
      <c r="AL72" s="198"/>
      <c r="AN72" s="198"/>
      <c r="AO72" s="198"/>
      <c r="AQ72" s="198"/>
      <c r="AR72" s="198"/>
      <c r="AT72" s="198"/>
      <c r="AU72" s="198"/>
    </row>
    <row r="73" spans="1:47" s="186" customFormat="1" hidden="1" x14ac:dyDescent="0.2">
      <c r="A73" s="195"/>
      <c r="D73" s="196"/>
      <c r="E73" s="197"/>
      <c r="F73" s="198"/>
      <c r="G73" s="198"/>
      <c r="H73" s="197"/>
      <c r="I73" s="199"/>
      <c r="J73" s="198"/>
      <c r="K73" s="196"/>
      <c r="L73" s="197"/>
      <c r="M73" s="198"/>
      <c r="N73" s="198"/>
      <c r="O73" s="197"/>
      <c r="P73" s="198"/>
      <c r="Q73" s="198"/>
      <c r="R73" s="196"/>
      <c r="S73" s="198"/>
      <c r="T73" s="198"/>
      <c r="U73" s="198"/>
      <c r="V73" s="197"/>
      <c r="W73" s="198"/>
      <c r="X73" s="198"/>
      <c r="Y73" s="196"/>
      <c r="Z73" s="198"/>
      <c r="AA73" s="198"/>
      <c r="AB73" s="198"/>
      <c r="AC73" s="197"/>
      <c r="AD73" s="199"/>
      <c r="AE73" s="198"/>
      <c r="AF73" s="198"/>
      <c r="AG73" s="198"/>
      <c r="AH73" s="198"/>
      <c r="AI73" s="198"/>
      <c r="AJ73" s="198"/>
      <c r="AK73" s="198"/>
      <c r="AL73" s="198"/>
      <c r="AN73" s="198"/>
      <c r="AO73" s="198"/>
      <c r="AQ73" s="198"/>
      <c r="AR73" s="198"/>
      <c r="AT73" s="198"/>
      <c r="AU73" s="198"/>
    </row>
    <row r="74" spans="1:47" s="186" customFormat="1" hidden="1" x14ac:dyDescent="0.2">
      <c r="A74" s="195" t="s">
        <v>64</v>
      </c>
      <c r="D74" s="196">
        <v>1568678</v>
      </c>
      <c r="E74" s="197"/>
      <c r="F74" s="198"/>
      <c r="G74" s="198"/>
      <c r="H74" s="197"/>
      <c r="I74" s="199"/>
      <c r="J74" s="198"/>
      <c r="K74" s="196">
        <v>1383537.2</v>
      </c>
      <c r="L74" s="197"/>
      <c r="M74" s="198">
        <f>K74-D74</f>
        <v>-185140.80000000005</v>
      </c>
      <c r="N74" s="200">
        <f>M74/D74</f>
        <v>-0.11802345669410806</v>
      </c>
      <c r="O74" s="197"/>
      <c r="P74" s="198"/>
      <c r="Q74" s="198"/>
      <c r="R74" s="196">
        <v>1286337.6499999999</v>
      </c>
      <c r="S74" s="198"/>
      <c r="T74" s="198"/>
      <c r="U74" s="198"/>
      <c r="V74" s="197"/>
      <c r="W74" s="198"/>
      <c r="X74" s="198"/>
      <c r="Y74" s="196">
        <v>1288584.5620000002</v>
      </c>
      <c r="Z74" s="198"/>
      <c r="AA74" s="198"/>
      <c r="AB74" s="198"/>
      <c r="AC74" s="197"/>
      <c r="AD74" s="199"/>
      <c r="AE74" s="198"/>
      <c r="AF74" s="198"/>
      <c r="AG74" s="198"/>
      <c r="AH74" s="198"/>
      <c r="AI74" s="198"/>
      <c r="AJ74" s="198"/>
      <c r="AK74" s="198"/>
      <c r="AL74" s="198"/>
      <c r="AN74" s="198"/>
      <c r="AO74" s="198"/>
      <c r="AQ74" s="198"/>
      <c r="AR74" s="198"/>
      <c r="AT74" s="198"/>
      <c r="AU74" s="198"/>
    </row>
    <row r="75" spans="1:47" s="186" customFormat="1" ht="12" hidden="1" thickBot="1" x14ac:dyDescent="0.25">
      <c r="A75" s="195" t="s">
        <v>65</v>
      </c>
      <c r="D75" s="196">
        <v>4485.0200000000004</v>
      </c>
      <c r="E75" s="197"/>
      <c r="F75" s="198"/>
      <c r="G75" s="198"/>
      <c r="H75" s="197"/>
      <c r="I75" s="199"/>
      <c r="J75" s="198"/>
      <c r="K75" s="196">
        <v>5620</v>
      </c>
      <c r="L75" s="197"/>
      <c r="M75" s="198">
        <f>K75-D75</f>
        <v>1134.9799999999996</v>
      </c>
      <c r="N75" s="200">
        <f>M75/D75</f>
        <v>0.25306018702257727</v>
      </c>
      <c r="O75" s="197"/>
      <c r="P75" s="198"/>
      <c r="Q75" s="198"/>
      <c r="R75" s="196">
        <v>4917.46</v>
      </c>
      <c r="S75" s="198"/>
      <c r="T75" s="198"/>
      <c r="U75" s="198"/>
      <c r="V75" s="197"/>
      <c r="W75" s="198"/>
      <c r="X75" s="198"/>
      <c r="Y75" s="196">
        <v>7074.33</v>
      </c>
      <c r="Z75" s="198"/>
      <c r="AA75" s="198"/>
      <c r="AB75" s="198"/>
      <c r="AC75" s="197"/>
      <c r="AD75" s="199"/>
      <c r="AE75" s="198"/>
      <c r="AF75" s="198"/>
      <c r="AG75" s="198"/>
      <c r="AH75" s="198"/>
      <c r="AI75" s="198"/>
      <c r="AJ75" s="198"/>
      <c r="AK75" s="198"/>
      <c r="AL75" s="198"/>
      <c r="AN75" s="198"/>
      <c r="AO75" s="198"/>
      <c r="AQ75" s="198"/>
      <c r="AR75" s="198"/>
      <c r="AT75" s="198"/>
      <c r="AU75" s="198"/>
    </row>
    <row r="76" spans="1:47" s="186" customFormat="1" ht="12" hidden="1" thickBot="1" x14ac:dyDescent="0.25">
      <c r="A76" s="201" t="s">
        <v>66</v>
      </c>
      <c r="B76" s="202"/>
      <c r="C76" s="202"/>
      <c r="D76" s="209">
        <f>SUM(D75:D75)</f>
        <v>4485.0200000000004</v>
      </c>
      <c r="E76" s="204"/>
      <c r="F76" s="205"/>
      <c r="G76" s="205"/>
      <c r="H76" s="204"/>
      <c r="I76" s="206"/>
      <c r="J76" s="205"/>
      <c r="K76" s="203">
        <f>SUM(K75:K75)</f>
        <v>5620</v>
      </c>
      <c r="L76" s="204"/>
      <c r="M76" s="205">
        <f>K76-D76</f>
        <v>1134.9799999999996</v>
      </c>
      <c r="N76" s="207">
        <f>M76/D76</f>
        <v>0.25306018702257727</v>
      </c>
      <c r="O76" s="204"/>
      <c r="P76" s="205"/>
      <c r="Q76" s="205"/>
      <c r="R76" s="203">
        <f>SUM(R75:R75)</f>
        <v>4917.46</v>
      </c>
      <c r="S76" s="205"/>
      <c r="T76" s="205"/>
      <c r="U76" s="205"/>
      <c r="V76" s="204"/>
      <c r="W76" s="205"/>
      <c r="X76" s="205"/>
      <c r="Y76" s="208">
        <f>SUM(Y75:Y75)</f>
        <v>7074.33</v>
      </c>
      <c r="Z76" s="198"/>
      <c r="AA76" s="198"/>
      <c r="AB76" s="198"/>
      <c r="AC76" s="197"/>
      <c r="AD76" s="199"/>
      <c r="AE76" s="198"/>
      <c r="AF76" s="198"/>
      <c r="AG76" s="198"/>
      <c r="AH76" s="198"/>
      <c r="AI76" s="198"/>
      <c r="AJ76" s="198"/>
      <c r="AK76" s="198"/>
      <c r="AL76" s="198"/>
      <c r="AN76" s="198"/>
      <c r="AO76" s="198"/>
      <c r="AQ76" s="198"/>
      <c r="AR76" s="198"/>
      <c r="AT76" s="198"/>
      <c r="AU76" s="198"/>
    </row>
    <row r="77" spans="1:47" s="186" customFormat="1" hidden="1" x14ac:dyDescent="0.2">
      <c r="A77" s="195"/>
      <c r="D77" s="196"/>
      <c r="E77" s="197"/>
      <c r="F77" s="198"/>
      <c r="G77" s="198"/>
      <c r="H77" s="197"/>
      <c r="I77" s="199"/>
      <c r="J77" s="198"/>
      <c r="K77" s="196"/>
      <c r="L77" s="197"/>
      <c r="M77" s="198"/>
      <c r="N77" s="198"/>
      <c r="O77" s="197"/>
      <c r="P77" s="198"/>
      <c r="Q77" s="198"/>
      <c r="R77" s="196"/>
      <c r="S77" s="198"/>
      <c r="T77" s="198"/>
      <c r="U77" s="198"/>
      <c r="V77" s="197"/>
      <c r="W77" s="198"/>
      <c r="X77" s="198"/>
      <c r="Y77" s="196"/>
      <c r="Z77" s="198"/>
      <c r="AA77" s="198"/>
      <c r="AB77" s="198"/>
      <c r="AC77" s="197"/>
      <c r="AD77" s="199"/>
      <c r="AE77" s="198"/>
      <c r="AF77" s="198"/>
      <c r="AG77" s="198"/>
      <c r="AH77" s="198"/>
      <c r="AI77" s="198"/>
      <c r="AJ77" s="198"/>
      <c r="AK77" s="198"/>
      <c r="AL77" s="198"/>
      <c r="AN77" s="198"/>
      <c r="AO77" s="198"/>
      <c r="AQ77" s="198"/>
      <c r="AR77" s="198"/>
      <c r="AT77" s="198"/>
      <c r="AU77" s="198"/>
    </row>
    <row r="78" spans="1:47" s="186" customFormat="1" hidden="1" x14ac:dyDescent="0.2">
      <c r="A78" s="195" t="s">
        <v>67</v>
      </c>
      <c r="D78" s="196">
        <v>6037.91</v>
      </c>
      <c r="E78" s="197"/>
      <c r="F78" s="198"/>
      <c r="G78" s="198"/>
      <c r="H78" s="197"/>
      <c r="I78" s="199"/>
      <c r="J78" s="198"/>
      <c r="K78" s="196">
        <v>4922</v>
      </c>
      <c r="L78" s="197"/>
      <c r="M78" s="198">
        <f>K78-D78</f>
        <v>-1115.9099999999999</v>
      </c>
      <c r="N78" s="200">
        <f>M78/D78</f>
        <v>-0.18481726292707243</v>
      </c>
      <c r="O78" s="197"/>
      <c r="P78" s="198"/>
      <c r="Q78" s="198"/>
      <c r="R78" s="196">
        <v>5542.13</v>
      </c>
      <c r="S78" s="198"/>
      <c r="T78" s="198"/>
      <c r="U78" s="198"/>
      <c r="V78" s="197"/>
      <c r="W78" s="198"/>
      <c r="X78" s="198"/>
      <c r="Y78" s="196">
        <v>4628.26</v>
      </c>
      <c r="Z78" s="198"/>
      <c r="AA78" s="198"/>
      <c r="AB78" s="198"/>
      <c r="AC78" s="197"/>
      <c r="AD78" s="199"/>
      <c r="AE78" s="198"/>
      <c r="AF78" s="198"/>
      <c r="AG78" s="198"/>
      <c r="AH78" s="198"/>
      <c r="AI78" s="198"/>
      <c r="AJ78" s="198"/>
      <c r="AK78" s="198"/>
      <c r="AL78" s="198"/>
      <c r="AN78" s="198"/>
      <c r="AO78" s="198"/>
      <c r="AQ78" s="198"/>
      <c r="AR78" s="198"/>
      <c r="AT78" s="198"/>
      <c r="AU78" s="198"/>
    </row>
    <row r="79" spans="1:47" s="186" customFormat="1" ht="12" hidden="1" thickBot="1" x14ac:dyDescent="0.25">
      <c r="A79" s="195" t="s">
        <v>68</v>
      </c>
      <c r="D79" s="196">
        <v>1450</v>
      </c>
      <c r="E79" s="197"/>
      <c r="F79" s="198"/>
      <c r="G79" s="198"/>
      <c r="H79" s="197"/>
      <c r="I79" s="199"/>
      <c r="J79" s="198"/>
      <c r="K79" s="196">
        <v>750</v>
      </c>
      <c r="L79" s="197"/>
      <c r="M79" s="198">
        <f>K79-D79</f>
        <v>-700</v>
      </c>
      <c r="N79" s="200">
        <f>M79/D79</f>
        <v>-0.48275862068965519</v>
      </c>
      <c r="O79" s="197"/>
      <c r="P79" s="198"/>
      <c r="Q79" s="198"/>
      <c r="R79" s="196">
        <v>300</v>
      </c>
      <c r="S79" s="198"/>
      <c r="T79" s="198"/>
      <c r="U79" s="198"/>
      <c r="V79" s="197"/>
      <c r="W79" s="198"/>
      <c r="X79" s="198"/>
      <c r="Y79" s="196">
        <v>400</v>
      </c>
      <c r="Z79" s="198"/>
      <c r="AA79" s="198"/>
      <c r="AB79" s="198"/>
      <c r="AC79" s="197"/>
      <c r="AD79" s="199"/>
      <c r="AE79" s="198"/>
      <c r="AF79" s="198"/>
      <c r="AG79" s="198"/>
      <c r="AH79" s="198"/>
      <c r="AI79" s="198"/>
      <c r="AJ79" s="198"/>
      <c r="AK79" s="198"/>
      <c r="AL79" s="198"/>
      <c r="AN79" s="198"/>
      <c r="AO79" s="198"/>
      <c r="AQ79" s="198"/>
      <c r="AR79" s="198"/>
      <c r="AT79" s="198"/>
      <c r="AU79" s="198"/>
    </row>
    <row r="80" spans="1:47" s="186" customFormat="1" ht="12" hidden="1" thickBot="1" x14ac:dyDescent="0.25">
      <c r="A80" s="201" t="s">
        <v>69</v>
      </c>
      <c r="B80" s="202"/>
      <c r="C80" s="202"/>
      <c r="D80" s="203">
        <f>SUM(D78:D79)</f>
        <v>7487.91</v>
      </c>
      <c r="E80" s="204"/>
      <c r="F80" s="205"/>
      <c r="G80" s="205"/>
      <c r="H80" s="204"/>
      <c r="I80" s="206"/>
      <c r="J80" s="205"/>
      <c r="K80" s="203">
        <f>SUM(K78:K79)</f>
        <v>5672</v>
      </c>
      <c r="L80" s="204"/>
      <c r="M80" s="205">
        <f>K80-D80</f>
        <v>-1815.9099999999999</v>
      </c>
      <c r="N80" s="207">
        <f>M80/D80</f>
        <v>-0.24251226310145285</v>
      </c>
      <c r="O80" s="204"/>
      <c r="P80" s="205"/>
      <c r="Q80" s="205"/>
      <c r="R80" s="203">
        <f>SUM(R78:R79)</f>
        <v>5842.13</v>
      </c>
      <c r="S80" s="205"/>
      <c r="T80" s="205"/>
      <c r="U80" s="205"/>
      <c r="V80" s="204"/>
      <c r="W80" s="205"/>
      <c r="X80" s="205"/>
      <c r="Y80" s="208">
        <f>SUM(Y78:Y79)</f>
        <v>5028.26</v>
      </c>
      <c r="Z80" s="198"/>
      <c r="AA80" s="198"/>
      <c r="AB80" s="198"/>
      <c r="AC80" s="197"/>
      <c r="AD80" s="199"/>
      <c r="AE80" s="198"/>
      <c r="AF80" s="198"/>
      <c r="AG80" s="198"/>
      <c r="AH80" s="198"/>
      <c r="AI80" s="198"/>
      <c r="AJ80" s="198"/>
      <c r="AK80" s="198"/>
      <c r="AL80" s="198"/>
      <c r="AN80" s="198"/>
      <c r="AO80" s="198"/>
      <c r="AQ80" s="198"/>
      <c r="AR80" s="198"/>
      <c r="AT80" s="198"/>
      <c r="AU80" s="198"/>
    </row>
    <row r="81" spans="1:47" s="186" customFormat="1" ht="12" hidden="1" thickBot="1" x14ac:dyDescent="0.25">
      <c r="A81" s="195"/>
      <c r="D81" s="196"/>
      <c r="E81" s="197"/>
      <c r="F81" s="198"/>
      <c r="G81" s="198"/>
      <c r="H81" s="197"/>
      <c r="I81" s="199"/>
      <c r="J81" s="198"/>
      <c r="K81" s="196"/>
      <c r="L81" s="197"/>
      <c r="M81" s="198"/>
      <c r="N81" s="198"/>
      <c r="O81" s="197"/>
      <c r="P81" s="198"/>
      <c r="Q81" s="198"/>
      <c r="R81" s="196"/>
      <c r="S81" s="198"/>
      <c r="T81" s="198"/>
      <c r="U81" s="198"/>
      <c r="V81" s="197"/>
      <c r="W81" s="198"/>
      <c r="X81" s="198"/>
      <c r="Y81" s="196"/>
      <c r="Z81" s="198"/>
      <c r="AA81" s="198"/>
      <c r="AB81" s="198"/>
      <c r="AC81" s="197"/>
      <c r="AD81" s="199"/>
      <c r="AE81" s="198"/>
      <c r="AF81" s="198"/>
      <c r="AG81" s="198"/>
      <c r="AH81" s="198"/>
      <c r="AI81" s="198"/>
      <c r="AJ81" s="198"/>
      <c r="AK81" s="198"/>
      <c r="AL81" s="198"/>
      <c r="AN81" s="198"/>
      <c r="AO81" s="198"/>
      <c r="AQ81" s="198"/>
      <c r="AR81" s="198"/>
      <c r="AT81" s="198"/>
      <c r="AU81" s="198"/>
    </row>
    <row r="82" spans="1:47" s="186" customFormat="1" ht="12" hidden="1" thickBot="1" x14ac:dyDescent="0.25">
      <c r="A82" s="210" t="s">
        <v>70</v>
      </c>
      <c r="B82" s="211"/>
      <c r="C82" s="211"/>
      <c r="D82" s="212">
        <v>1486.39</v>
      </c>
      <c r="E82" s="213"/>
      <c r="F82" s="214"/>
      <c r="G82" s="214"/>
      <c r="H82" s="213"/>
      <c r="I82" s="215"/>
      <c r="J82" s="214"/>
      <c r="K82" s="212">
        <v>265</v>
      </c>
      <c r="L82" s="213"/>
      <c r="M82" s="214">
        <f>K82-D82</f>
        <v>-1221.3900000000001</v>
      </c>
      <c r="N82" s="216">
        <f>M82/D82</f>
        <v>-0.82171570045546594</v>
      </c>
      <c r="O82" s="213"/>
      <c r="P82" s="214"/>
      <c r="Q82" s="214"/>
      <c r="R82" s="212">
        <v>156</v>
      </c>
      <c r="S82" s="214"/>
      <c r="T82" s="214"/>
      <c r="U82" s="214"/>
      <c r="V82" s="213"/>
      <c r="W82" s="214"/>
      <c r="X82" s="214"/>
      <c r="Y82" s="217">
        <v>675</v>
      </c>
      <c r="Z82" s="198"/>
      <c r="AA82" s="198"/>
      <c r="AB82" s="198"/>
      <c r="AC82" s="197"/>
      <c r="AD82" s="199"/>
      <c r="AE82" s="198"/>
      <c r="AF82" s="198"/>
      <c r="AG82" s="198"/>
      <c r="AH82" s="198"/>
      <c r="AI82" s="198"/>
      <c r="AJ82" s="198"/>
      <c r="AK82" s="198"/>
      <c r="AL82" s="198"/>
      <c r="AN82" s="198"/>
      <c r="AO82" s="198"/>
      <c r="AQ82" s="198"/>
      <c r="AR82" s="198"/>
      <c r="AT82" s="198"/>
      <c r="AU82" s="198"/>
    </row>
    <row r="83" spans="1:47" s="186" customFormat="1" hidden="1" x14ac:dyDescent="0.2">
      <c r="A83" s="195"/>
      <c r="D83" s="196"/>
      <c r="E83" s="197"/>
      <c r="F83" s="198"/>
      <c r="G83" s="198"/>
      <c r="H83" s="197"/>
      <c r="I83" s="199"/>
      <c r="J83" s="198"/>
      <c r="K83" s="196"/>
      <c r="L83" s="197"/>
      <c r="M83" s="198"/>
      <c r="N83" s="198"/>
      <c r="O83" s="197"/>
      <c r="P83" s="198"/>
      <c r="Q83" s="198"/>
      <c r="R83" s="196"/>
      <c r="S83" s="198"/>
      <c r="T83" s="198"/>
      <c r="U83" s="198"/>
      <c r="V83" s="197"/>
      <c r="W83" s="198"/>
      <c r="X83" s="198"/>
      <c r="Y83" s="196"/>
      <c r="Z83" s="198"/>
      <c r="AA83" s="198"/>
      <c r="AB83" s="198"/>
      <c r="AC83" s="197"/>
      <c r="AD83" s="199"/>
      <c r="AE83" s="198"/>
      <c r="AF83" s="198"/>
      <c r="AG83" s="198"/>
      <c r="AH83" s="198"/>
      <c r="AI83" s="198"/>
      <c r="AJ83" s="198"/>
      <c r="AK83" s="198"/>
      <c r="AL83" s="198"/>
      <c r="AN83" s="198"/>
      <c r="AO83" s="198"/>
      <c r="AQ83" s="198"/>
      <c r="AR83" s="198"/>
      <c r="AT83" s="198"/>
      <c r="AU83" s="198"/>
    </row>
    <row r="84" spans="1:47" s="186" customFormat="1" hidden="1" x14ac:dyDescent="0.2">
      <c r="A84" s="195"/>
      <c r="D84" s="196"/>
      <c r="E84" s="197"/>
      <c r="F84" s="198"/>
      <c r="G84" s="198"/>
      <c r="H84" s="197"/>
      <c r="I84" s="199"/>
      <c r="J84" s="198"/>
      <c r="K84" s="196"/>
      <c r="L84" s="197"/>
      <c r="M84" s="198"/>
      <c r="N84" s="198"/>
      <c r="O84" s="197"/>
      <c r="P84" s="198"/>
      <c r="Q84" s="198"/>
      <c r="R84" s="196"/>
      <c r="S84" s="198"/>
      <c r="T84" s="198"/>
      <c r="U84" s="198"/>
      <c r="V84" s="197"/>
      <c r="W84" s="198"/>
      <c r="X84" s="198"/>
      <c r="Y84" s="196"/>
      <c r="Z84" s="198"/>
      <c r="AA84" s="198"/>
      <c r="AB84" s="198"/>
      <c r="AC84" s="197"/>
      <c r="AD84" s="199"/>
      <c r="AE84" s="198"/>
      <c r="AF84" s="198"/>
      <c r="AG84" s="198"/>
      <c r="AH84" s="198"/>
      <c r="AI84" s="198"/>
      <c r="AJ84" s="198"/>
      <c r="AK84" s="198"/>
      <c r="AL84" s="198"/>
      <c r="AN84" s="198"/>
      <c r="AO84" s="198"/>
      <c r="AQ84" s="198"/>
      <c r="AR84" s="198"/>
      <c r="AT84" s="198"/>
      <c r="AU84" s="198"/>
    </row>
    <row r="85" spans="1:47" s="186" customFormat="1" hidden="1" x14ac:dyDescent="0.2">
      <c r="A85" s="195"/>
      <c r="D85" s="196"/>
      <c r="E85" s="197"/>
      <c r="F85" s="198"/>
      <c r="G85" s="198"/>
      <c r="H85" s="197"/>
      <c r="I85" s="199"/>
      <c r="J85" s="198"/>
      <c r="K85" s="196"/>
      <c r="L85" s="197"/>
      <c r="M85" s="198"/>
      <c r="N85" s="198"/>
      <c r="O85" s="197"/>
      <c r="P85" s="198"/>
      <c r="Q85" s="198"/>
      <c r="R85" s="196"/>
      <c r="S85" s="198"/>
      <c r="T85" s="198"/>
      <c r="U85" s="198"/>
      <c r="V85" s="197"/>
      <c r="W85" s="198"/>
      <c r="X85" s="198"/>
      <c r="Y85" s="196"/>
      <c r="Z85" s="198"/>
      <c r="AA85" s="198"/>
      <c r="AB85" s="198"/>
      <c r="AC85" s="197"/>
      <c r="AD85" s="199"/>
      <c r="AE85" s="198"/>
      <c r="AF85" s="198"/>
      <c r="AG85" s="198"/>
      <c r="AH85" s="198"/>
      <c r="AI85" s="198"/>
      <c r="AJ85" s="198"/>
      <c r="AK85" s="198"/>
      <c r="AL85" s="198"/>
      <c r="AN85" s="198"/>
      <c r="AO85" s="198"/>
      <c r="AQ85" s="198"/>
      <c r="AR85" s="198"/>
      <c r="AT85" s="198"/>
      <c r="AU85" s="198"/>
    </row>
    <row r="86" spans="1:47" s="186" customFormat="1" hidden="1" x14ac:dyDescent="0.2">
      <c r="A86" s="195"/>
      <c r="D86" s="196"/>
      <c r="E86" s="197"/>
      <c r="F86" s="198"/>
      <c r="G86" s="198"/>
      <c r="H86" s="197"/>
      <c r="I86" s="199"/>
      <c r="J86" s="198"/>
      <c r="K86" s="196"/>
      <c r="L86" s="197"/>
      <c r="M86" s="198"/>
      <c r="N86" s="198"/>
      <c r="O86" s="197"/>
      <c r="P86" s="198"/>
      <c r="Q86" s="198"/>
      <c r="R86" s="196"/>
      <c r="S86" s="198"/>
      <c r="T86" s="198"/>
      <c r="U86" s="198"/>
      <c r="V86" s="197"/>
      <c r="W86" s="198"/>
      <c r="X86" s="198"/>
      <c r="Y86" s="196"/>
      <c r="Z86" s="198"/>
      <c r="AA86" s="198"/>
      <c r="AB86" s="198"/>
      <c r="AC86" s="197"/>
      <c r="AD86" s="199"/>
      <c r="AE86" s="198"/>
      <c r="AF86" s="198"/>
      <c r="AG86" s="198"/>
      <c r="AH86" s="198"/>
      <c r="AI86" s="198"/>
      <c r="AJ86" s="198"/>
      <c r="AK86" s="198"/>
      <c r="AL86" s="198"/>
      <c r="AN86" s="198"/>
      <c r="AO86" s="198"/>
      <c r="AQ86" s="198"/>
      <c r="AR86" s="198"/>
      <c r="AT86" s="198"/>
      <c r="AU86" s="198"/>
    </row>
    <row r="87" spans="1:47" s="186" customFormat="1" hidden="1" x14ac:dyDescent="0.2">
      <c r="A87" s="195"/>
      <c r="D87" s="196"/>
      <c r="E87" s="197"/>
      <c r="F87" s="198"/>
      <c r="G87" s="198"/>
      <c r="H87" s="197"/>
      <c r="I87" s="199"/>
      <c r="J87" s="198"/>
      <c r="K87" s="196"/>
      <c r="L87" s="197"/>
      <c r="M87" s="198"/>
      <c r="N87" s="198"/>
      <c r="O87" s="197"/>
      <c r="P87" s="198"/>
      <c r="Q87" s="198"/>
      <c r="R87" s="196"/>
      <c r="S87" s="198"/>
      <c r="T87" s="198"/>
      <c r="U87" s="198"/>
      <c r="V87" s="197"/>
      <c r="W87" s="198"/>
      <c r="X87" s="198"/>
      <c r="Y87" s="196"/>
      <c r="Z87" s="198"/>
      <c r="AA87" s="198"/>
      <c r="AB87" s="198"/>
      <c r="AC87" s="197"/>
      <c r="AD87" s="199"/>
      <c r="AE87" s="198"/>
      <c r="AF87" s="198"/>
      <c r="AG87" s="198"/>
      <c r="AH87" s="198"/>
      <c r="AI87" s="198"/>
      <c r="AJ87" s="198"/>
      <c r="AK87" s="198"/>
      <c r="AL87" s="198"/>
      <c r="AN87" s="198"/>
      <c r="AO87" s="198"/>
      <c r="AQ87" s="198"/>
      <c r="AR87" s="198"/>
      <c r="AT87" s="198"/>
      <c r="AU87" s="198"/>
    </row>
    <row r="88" spans="1:47" s="186" customFormat="1" hidden="1" x14ac:dyDescent="0.2">
      <c r="A88" s="195"/>
      <c r="D88" s="196"/>
      <c r="E88" s="197"/>
      <c r="F88" s="198"/>
      <c r="G88" s="198"/>
      <c r="H88" s="197"/>
      <c r="I88" s="199"/>
      <c r="J88" s="198"/>
      <c r="K88" s="196"/>
      <c r="L88" s="197"/>
      <c r="M88" s="198"/>
      <c r="N88" s="198"/>
      <c r="O88" s="197"/>
      <c r="P88" s="198"/>
      <c r="Q88" s="198"/>
      <c r="R88" s="196"/>
      <c r="S88" s="198"/>
      <c r="T88" s="198"/>
      <c r="U88" s="198"/>
      <c r="V88" s="197"/>
      <c r="W88" s="198"/>
      <c r="X88" s="198"/>
      <c r="Y88" s="196"/>
      <c r="Z88" s="198"/>
      <c r="AA88" s="198"/>
      <c r="AB88" s="198"/>
      <c r="AC88" s="197"/>
      <c r="AD88" s="199"/>
      <c r="AE88" s="198"/>
      <c r="AF88" s="198"/>
      <c r="AG88" s="198"/>
      <c r="AH88" s="198"/>
      <c r="AI88" s="198"/>
      <c r="AJ88" s="198"/>
      <c r="AK88" s="198"/>
      <c r="AL88" s="198"/>
      <c r="AN88" s="198"/>
      <c r="AO88" s="198"/>
      <c r="AQ88" s="198"/>
      <c r="AR88" s="198"/>
      <c r="AT88" s="198"/>
      <c r="AU88" s="198"/>
    </row>
    <row r="89" spans="1:47" s="186" customFormat="1" hidden="1" x14ac:dyDescent="0.2">
      <c r="A89" s="195"/>
      <c r="D89" s="196"/>
      <c r="E89" s="197"/>
      <c r="F89" s="198"/>
      <c r="G89" s="198"/>
      <c r="H89" s="197"/>
      <c r="I89" s="199"/>
      <c r="J89" s="198"/>
      <c r="K89" s="196"/>
      <c r="L89" s="197"/>
      <c r="M89" s="198"/>
      <c r="N89" s="198"/>
      <c r="O89" s="197"/>
      <c r="P89" s="198"/>
      <c r="Q89" s="198"/>
      <c r="R89" s="196"/>
      <c r="S89" s="198"/>
      <c r="T89" s="198"/>
      <c r="U89" s="198"/>
      <c r="V89" s="197"/>
      <c r="W89" s="198"/>
      <c r="X89" s="198"/>
      <c r="Y89" s="196"/>
      <c r="Z89" s="198"/>
      <c r="AA89" s="198"/>
      <c r="AB89" s="198"/>
      <c r="AC89" s="197"/>
      <c r="AD89" s="199"/>
      <c r="AE89" s="198"/>
      <c r="AF89" s="198"/>
      <c r="AG89" s="198"/>
      <c r="AH89" s="198"/>
      <c r="AI89" s="198"/>
      <c r="AJ89" s="198"/>
      <c r="AK89" s="198"/>
      <c r="AL89" s="198"/>
      <c r="AN89" s="198"/>
      <c r="AO89" s="198"/>
      <c r="AQ89" s="198"/>
      <c r="AR89" s="198"/>
      <c r="AT89" s="198"/>
      <c r="AU89" s="198"/>
    </row>
    <row r="90" spans="1:47" s="186" customFormat="1" hidden="1" x14ac:dyDescent="0.2">
      <c r="A90" s="195"/>
      <c r="D90" s="198"/>
      <c r="E90" s="197"/>
      <c r="F90" s="198"/>
      <c r="G90" s="198"/>
      <c r="H90" s="197"/>
      <c r="I90" s="199"/>
      <c r="J90" s="198"/>
      <c r="K90" s="198"/>
      <c r="L90" s="197"/>
      <c r="M90" s="198"/>
      <c r="N90" s="198"/>
      <c r="O90" s="197"/>
      <c r="P90" s="198"/>
      <c r="Q90" s="198"/>
      <c r="R90" s="198"/>
      <c r="S90" s="198"/>
      <c r="T90" s="198"/>
      <c r="U90" s="198"/>
      <c r="V90" s="197"/>
      <c r="W90" s="198"/>
      <c r="X90" s="198"/>
      <c r="AC90" s="187"/>
      <c r="AD90" s="19"/>
    </row>
    <row r="91" spans="1:47" s="182" customFormat="1" hidden="1" x14ac:dyDescent="0.2">
      <c r="E91" s="183"/>
      <c r="H91" s="183"/>
      <c r="I91" s="184"/>
      <c r="L91" s="183"/>
      <c r="O91" s="183"/>
      <c r="V91" s="183"/>
      <c r="AC91" s="183"/>
      <c r="AD91" s="185"/>
    </row>
    <row r="92" spans="1:47" ht="12" hidden="1" thickBot="1" x14ac:dyDescent="0.25">
      <c r="A92" s="218" t="s">
        <v>71</v>
      </c>
      <c r="D92" s="186"/>
      <c r="H92" s="187"/>
      <c r="I92" s="28"/>
      <c r="K92" s="186"/>
      <c r="O92" s="187"/>
      <c r="R92" s="186"/>
      <c r="V92" s="187"/>
      <c r="Y92" s="186"/>
      <c r="AC92" s="187"/>
      <c r="AF92" s="186"/>
      <c r="AI92" s="186"/>
      <c r="AL92" s="186"/>
      <c r="AO92" s="186"/>
      <c r="AR92" s="186"/>
      <c r="AU92" s="186"/>
    </row>
    <row r="93" spans="1:47" hidden="1" x14ac:dyDescent="0.2">
      <c r="A93" s="40" t="s">
        <v>27</v>
      </c>
      <c r="D93" s="220"/>
      <c r="F93" s="221"/>
      <c r="G93" s="221"/>
      <c r="H93" s="18"/>
      <c r="I93" s="221">
        <f>+B28-I28</f>
        <v>178614</v>
      </c>
      <c r="J93" s="140">
        <f t="shared" ref="J93:J99" si="41">I93/$I$101</f>
        <v>0.3021456410534008</v>
      </c>
      <c r="K93" s="220"/>
      <c r="M93" s="221"/>
      <c r="N93" s="221"/>
      <c r="O93" s="18"/>
      <c r="P93" s="221">
        <f t="shared" ref="P93:P99" si="42">+I28-P28</f>
        <v>68405</v>
      </c>
      <c r="Q93" s="140">
        <f t="shared" ref="Q93:Q99" si="43">+P93/$P$101</f>
        <v>0.27140533248690685</v>
      </c>
      <c r="R93" s="220">
        <f t="shared" ref="R93:R99" si="44">+B28-R28</f>
        <v>415540.86367000919</v>
      </c>
      <c r="S93" s="140">
        <f t="shared" ref="S93:S99" si="45">+R93/$Y$101</f>
        <v>0.72505795299017162</v>
      </c>
      <c r="T93" s="221"/>
      <c r="U93" s="221"/>
      <c r="V93" s="18"/>
      <c r="W93" s="221">
        <f t="shared" ref="W93:W99" si="46">+P28-W28</f>
        <v>149688</v>
      </c>
      <c r="X93" s="140">
        <f t="shared" ref="X93:X99" si="47">+W93/$W$101</f>
        <v>0.39751434034416827</v>
      </c>
      <c r="Y93" s="220">
        <f t="shared" ref="Y93:Y99" si="48">+P28-Y28</f>
        <v>255201.94353579753</v>
      </c>
      <c r="Z93" s="140">
        <f t="shared" ref="Z93:Z99" si="49">+Y93/$Y$101</f>
        <v>0.44529001827873255</v>
      </c>
      <c r="AA93" s="221"/>
      <c r="AB93" s="221"/>
      <c r="AC93" s="18"/>
      <c r="AD93" s="221">
        <f t="shared" ref="AD93:AD99" si="50">+Y28-AD28</f>
        <v>-31001.59353579767</v>
      </c>
      <c r="AE93" s="140">
        <f>+AD93/$AD$101</f>
        <v>-0.58923827829239406</v>
      </c>
      <c r="AF93" s="220">
        <f t="shared" ref="AF93:AF99" si="51">+AD28-AF28</f>
        <v>54181.280000000028</v>
      </c>
      <c r="AG93" s="140">
        <f>+AF93/$AD$101</f>
        <v>1.0298078421682879</v>
      </c>
      <c r="AH93" s="140"/>
      <c r="AI93" s="220">
        <f t="shared" ref="AI93:AI99" si="52">+AF28-AI28</f>
        <v>43071.370000000112</v>
      </c>
      <c r="AJ93" s="140">
        <f>+AI93/$AD$101</f>
        <v>0.81864501168912995</v>
      </c>
      <c r="AK93" s="140"/>
      <c r="AL93" s="220">
        <f t="shared" ref="AL93:AL99" si="53">+AH28-AL28</f>
        <v>-940500</v>
      </c>
      <c r="AN93" s="140"/>
      <c r="AO93" s="220">
        <f t="shared" ref="AO93:AO99" si="54">+AK28-AO28</f>
        <v>-877833</v>
      </c>
      <c r="AQ93" s="140"/>
      <c r="AR93" s="220">
        <f t="shared" ref="AR93:AR99" si="55">+AN28-AR28</f>
        <v>-824175</v>
      </c>
      <c r="AT93" s="140"/>
      <c r="AU93" s="220">
        <f t="shared" ref="AU93:AU99" si="56">+AQ28-AU28</f>
        <v>-763785</v>
      </c>
    </row>
    <row r="94" spans="1:47" hidden="1" x14ac:dyDescent="0.2">
      <c r="A94" s="40" t="s">
        <v>72</v>
      </c>
      <c r="D94" s="220"/>
      <c r="F94" s="221"/>
      <c r="G94" s="221"/>
      <c r="H94" s="18"/>
      <c r="I94" s="221">
        <f>+B29-I29</f>
        <v>171452</v>
      </c>
      <c r="J94" s="140">
        <f t="shared" si="41"/>
        <v>0.29003031369258669</v>
      </c>
      <c r="K94" s="220"/>
      <c r="M94" s="221"/>
      <c r="N94" s="221"/>
      <c r="O94" s="18"/>
      <c r="P94" s="221">
        <f t="shared" si="42"/>
        <v>76319</v>
      </c>
      <c r="Q94" s="140">
        <f t="shared" si="43"/>
        <v>0.30280511029995238</v>
      </c>
      <c r="R94" s="220">
        <f t="shared" si="44"/>
        <v>313356.27114851918</v>
      </c>
      <c r="S94" s="140">
        <f t="shared" si="45"/>
        <v>0.54676080351992651</v>
      </c>
      <c r="T94" s="221"/>
      <c r="U94" s="221"/>
      <c r="V94" s="18"/>
      <c r="W94" s="221">
        <f t="shared" si="46"/>
        <v>94293.093599999964</v>
      </c>
      <c r="X94" s="140">
        <f t="shared" si="47"/>
        <v>0.2504065583173995</v>
      </c>
      <c r="Y94" s="220">
        <f t="shared" si="48"/>
        <v>132129.34106652252</v>
      </c>
      <c r="Z94" s="140">
        <f t="shared" si="49"/>
        <v>0.23054635040589225</v>
      </c>
      <c r="AA94" s="221"/>
      <c r="AB94" s="221"/>
      <c r="AC94" s="18"/>
      <c r="AD94" s="221">
        <f t="shared" si="50"/>
        <v>34750.225073477486</v>
      </c>
      <c r="AE94" s="140">
        <f>+AD94/$AD$101</f>
        <v>0.66048742845831931</v>
      </c>
      <c r="AF94" s="220">
        <f t="shared" si="51"/>
        <v>24639.950658080052</v>
      </c>
      <c r="AG94" s="140">
        <f>+AF94/$AD$101</f>
        <v>0.46832438101001844</v>
      </c>
      <c r="AH94" s="140"/>
      <c r="AI94" s="220">
        <f t="shared" si="52"/>
        <v>84409.412102609698</v>
      </c>
      <c r="AJ94" s="140">
        <f>+AI94/$AD$101</f>
        <v>1.604345163792406</v>
      </c>
      <c r="AK94" s="140"/>
      <c r="AL94" s="220">
        <f t="shared" si="53"/>
        <v>-177872.644</v>
      </c>
      <c r="AN94" s="140"/>
      <c r="AO94" s="220">
        <f t="shared" si="54"/>
        <v>-114770.47125888593</v>
      </c>
      <c r="AQ94" s="140"/>
      <c r="AR94" s="220">
        <f t="shared" si="55"/>
        <v>-59220.155174554049</v>
      </c>
      <c r="AT94" s="140"/>
      <c r="AU94" s="220">
        <f t="shared" si="56"/>
        <v>1407.1657790378706</v>
      </c>
    </row>
    <row r="95" spans="1:47" hidden="1" x14ac:dyDescent="0.2">
      <c r="A95" s="40" t="s">
        <v>29</v>
      </c>
      <c r="D95" s="220"/>
      <c r="F95" s="221"/>
      <c r="G95" s="221"/>
      <c r="H95" s="18"/>
      <c r="I95" s="221">
        <f>+B30-I30</f>
        <v>7781</v>
      </c>
      <c r="J95" s="140">
        <f t="shared" si="41"/>
        <v>1.3162435380409777E-2</v>
      </c>
      <c r="K95" s="220"/>
      <c r="M95" s="221"/>
      <c r="N95" s="221"/>
      <c r="O95" s="18"/>
      <c r="P95" s="221">
        <f t="shared" si="42"/>
        <v>3464</v>
      </c>
      <c r="Q95" s="140">
        <f t="shared" si="43"/>
        <v>1.3743850182510713E-2</v>
      </c>
      <c r="R95" s="220">
        <f t="shared" si="44"/>
        <v>14221.383447451994</v>
      </c>
      <c r="S95" s="140">
        <f t="shared" si="45"/>
        <v>2.4814231457357512E-2</v>
      </c>
      <c r="T95" s="221"/>
      <c r="U95" s="221"/>
      <c r="V95" s="18"/>
      <c r="W95" s="221">
        <f t="shared" si="46"/>
        <v>4442.5622000000003</v>
      </c>
      <c r="X95" s="140">
        <f t="shared" si="47"/>
        <v>1.1797753877204165E-2</v>
      </c>
      <c r="Y95" s="220">
        <f t="shared" si="48"/>
        <v>6145.0112558805886</v>
      </c>
      <c r="Z95" s="140">
        <f t="shared" si="49"/>
        <v>1.0722144731904278E-2</v>
      </c>
      <c r="AA95" s="221"/>
      <c r="AB95" s="221"/>
      <c r="AC95" s="18"/>
      <c r="AD95" s="221">
        <f t="shared" si="50"/>
        <v>1563.5928991194123</v>
      </c>
      <c r="AE95" s="140">
        <f>+AD95/$AD$101</f>
        <v>2.9718755804067729E-2</v>
      </c>
      <c r="AF95" s="220">
        <f t="shared" si="51"/>
        <v>1108.6681595599985</v>
      </c>
      <c r="AG95" s="140">
        <f>+AF95/$AD$101</f>
        <v>2.1072133494763664E-2</v>
      </c>
      <c r="AH95" s="140"/>
      <c r="AI95" s="220">
        <f t="shared" si="52"/>
        <v>3798.028384292018</v>
      </c>
      <c r="AJ95" s="140">
        <f>+AI95/$AD$101</f>
        <v>7.2188021673199126E-2</v>
      </c>
      <c r="AK95" s="140"/>
      <c r="AL95" s="220">
        <f t="shared" si="53"/>
        <v>-8003.4130000000005</v>
      </c>
      <c r="AN95" s="140"/>
      <c r="AO95" s="220">
        <f t="shared" si="54"/>
        <v>-5164.1188944686401</v>
      </c>
      <c r="AQ95" s="140"/>
      <c r="AR95" s="220">
        <f t="shared" si="55"/>
        <v>-2664.6219965451414</v>
      </c>
      <c r="AT95" s="140"/>
      <c r="AU95" s="220">
        <f t="shared" si="56"/>
        <v>63.315688325332481</v>
      </c>
    </row>
    <row r="96" spans="1:47" hidden="1" x14ac:dyDescent="0.2">
      <c r="A96" s="40" t="s">
        <v>30</v>
      </c>
      <c r="D96" s="220"/>
      <c r="F96" s="221"/>
      <c r="G96" s="221"/>
      <c r="H96" s="18"/>
      <c r="I96" s="221">
        <f>+B31-I31</f>
        <v>200520</v>
      </c>
      <c r="J96" s="140">
        <f t="shared" si="41"/>
        <v>0.33920210030584352</v>
      </c>
      <c r="K96" s="220"/>
      <c r="M96" s="221"/>
      <c r="N96" s="221"/>
      <c r="O96" s="18"/>
      <c r="P96" s="221">
        <f t="shared" si="42"/>
        <v>89258</v>
      </c>
      <c r="Q96" s="140">
        <f t="shared" si="43"/>
        <v>0.35414219965084909</v>
      </c>
      <c r="R96" s="220">
        <f t="shared" si="44"/>
        <v>366482.15939624759</v>
      </c>
      <c r="S96" s="140">
        <f t="shared" si="45"/>
        <v>0.6394576984618201</v>
      </c>
      <c r="T96" s="221"/>
      <c r="U96" s="221"/>
      <c r="V96" s="18"/>
      <c r="W96" s="221">
        <f t="shared" si="46"/>
        <v>110236.26660000003</v>
      </c>
      <c r="X96" s="140">
        <f t="shared" si="47"/>
        <v>0.29274555608667951</v>
      </c>
      <c r="Y96" s="220">
        <f t="shared" si="48"/>
        <v>154490.83804724889</v>
      </c>
      <c r="Z96" s="140">
        <f t="shared" si="49"/>
        <v>0.26956388789533825</v>
      </c>
      <c r="AA96" s="221"/>
      <c r="AB96" s="221"/>
      <c r="AC96" s="18"/>
      <c r="AD96" s="221">
        <f t="shared" si="50"/>
        <v>40645.053917751182</v>
      </c>
      <c r="AE96" s="140">
        <f>+AD96/$AD$101</f>
        <v>0.77252872707793241</v>
      </c>
      <c r="AF96" s="220">
        <f t="shared" si="51"/>
        <v>28843.11218091991</v>
      </c>
      <c r="AG96" s="140">
        <f>+AF96/$AD$101</f>
        <v>0.54821265050310697</v>
      </c>
      <c r="AH96" s="140"/>
      <c r="AI96" s="220">
        <f t="shared" si="52"/>
        <v>98704.758940281405</v>
      </c>
      <c r="AJ96" s="140">
        <f>+AI96/$AD$101</f>
        <v>1.8760526664566095</v>
      </c>
      <c r="AK96" s="140"/>
      <c r="AL96" s="220">
        <f t="shared" si="53"/>
        <v>-208045.93899999998</v>
      </c>
      <c r="AN96" s="140"/>
      <c r="AO96" s="220">
        <f t="shared" si="54"/>
        <v>-134239.4756471233</v>
      </c>
      <c r="AQ96" s="140"/>
      <c r="AR96" s="220">
        <f t="shared" si="55"/>
        <v>-69265.922594684118</v>
      </c>
      <c r="AT96" s="140"/>
      <c r="AU96" s="220">
        <f t="shared" si="56"/>
        <v>1645.8693098900596</v>
      </c>
    </row>
    <row r="97" spans="1:47" hidden="1" x14ac:dyDescent="0.2">
      <c r="A97" s="40" t="s">
        <v>23</v>
      </c>
      <c r="D97" s="220"/>
      <c r="F97" s="221"/>
      <c r="G97" s="221"/>
      <c r="H97" s="18"/>
      <c r="I97" s="221"/>
      <c r="J97" s="140">
        <f t="shared" si="41"/>
        <v>0</v>
      </c>
      <c r="K97" s="220"/>
      <c r="M97" s="221"/>
      <c r="N97" s="221"/>
      <c r="O97" s="18"/>
      <c r="P97" s="221">
        <f t="shared" si="42"/>
        <v>0</v>
      </c>
      <c r="Q97" s="140">
        <f t="shared" si="43"/>
        <v>0</v>
      </c>
      <c r="R97" s="220">
        <f t="shared" si="44"/>
        <v>397767</v>
      </c>
      <c r="S97" s="140">
        <f t="shared" si="45"/>
        <v>0.69404516378940317</v>
      </c>
      <c r="T97" s="221"/>
      <c r="U97" s="221"/>
      <c r="V97" s="18"/>
      <c r="W97" s="221">
        <f t="shared" si="46"/>
        <v>0</v>
      </c>
      <c r="X97" s="140">
        <f t="shared" si="47"/>
        <v>0</v>
      </c>
      <c r="Y97" s="220">
        <f t="shared" si="48"/>
        <v>0</v>
      </c>
      <c r="Z97" s="140">
        <f t="shared" si="49"/>
        <v>0</v>
      </c>
      <c r="AA97" s="221"/>
      <c r="AB97" s="221"/>
      <c r="AC97" s="18"/>
      <c r="AD97" s="221">
        <f t="shared" si="50"/>
        <v>0</v>
      </c>
      <c r="AE97" s="140"/>
      <c r="AF97" s="220">
        <f t="shared" si="51"/>
        <v>0</v>
      </c>
      <c r="AG97" s="140"/>
      <c r="AH97" s="140"/>
      <c r="AI97" s="220">
        <f t="shared" si="52"/>
        <v>0</v>
      </c>
      <c r="AJ97" s="140"/>
      <c r="AK97" s="140"/>
      <c r="AL97" s="220">
        <f t="shared" si="53"/>
        <v>0</v>
      </c>
      <c r="AN97" s="140"/>
      <c r="AO97" s="220">
        <f t="shared" si="54"/>
        <v>0</v>
      </c>
      <c r="AQ97" s="140"/>
      <c r="AR97" s="220">
        <f t="shared" si="55"/>
        <v>0</v>
      </c>
      <c r="AT97" s="140"/>
      <c r="AU97" s="220">
        <f t="shared" si="56"/>
        <v>0</v>
      </c>
    </row>
    <row r="98" spans="1:47" hidden="1" x14ac:dyDescent="0.2">
      <c r="A98" s="40" t="s">
        <v>31</v>
      </c>
      <c r="D98" s="220"/>
      <c r="F98" s="221"/>
      <c r="G98" s="221"/>
      <c r="H98" s="18"/>
      <c r="I98" s="221">
        <f>+B33-I33</f>
        <v>26378</v>
      </c>
      <c r="J98" s="140">
        <f t="shared" si="41"/>
        <v>4.4621349500636044E-2</v>
      </c>
      <c r="K98" s="220"/>
      <c r="M98" s="221"/>
      <c r="N98" s="221"/>
      <c r="O98" s="18"/>
      <c r="P98" s="221">
        <f t="shared" si="42"/>
        <v>11742</v>
      </c>
      <c r="Q98" s="140">
        <f t="shared" si="43"/>
        <v>4.6587843199492142E-2</v>
      </c>
      <c r="R98" s="220">
        <f t="shared" si="44"/>
        <v>48210.334605745098</v>
      </c>
      <c r="S98" s="140">
        <f t="shared" si="45"/>
        <v>8.4119973697632758E-2</v>
      </c>
      <c r="T98" s="221"/>
      <c r="U98" s="221"/>
      <c r="V98" s="18"/>
      <c r="W98" s="221">
        <f t="shared" si="46"/>
        <v>14446.383999999998</v>
      </c>
      <c r="X98" s="140">
        <f t="shared" si="47"/>
        <v>3.8364096027193539E-2</v>
      </c>
      <c r="Y98" s="220">
        <f t="shared" si="48"/>
        <v>20272.947613708959</v>
      </c>
      <c r="Z98" s="140">
        <f t="shared" si="49"/>
        <v>3.5373324702779832E-2</v>
      </c>
      <c r="AA98" s="221"/>
      <c r="AB98" s="221"/>
      <c r="AC98" s="18"/>
      <c r="AD98" s="221">
        <f t="shared" si="50"/>
        <v>5351.3339862910507</v>
      </c>
      <c r="AE98" s="140">
        <f>+AD98/$AD$101</f>
        <v>0.10171124981071335</v>
      </c>
      <c r="AF98" s="220">
        <f t="shared" si="51"/>
        <v>3793.9028582399987</v>
      </c>
      <c r="AG98" s="140">
        <f>+AF98/$AD$101</f>
        <v>7.2109608998536592E-2</v>
      </c>
      <c r="AH98" s="140"/>
      <c r="AI98" s="220">
        <f t="shared" si="52"/>
        <v>12999.069270451393</v>
      </c>
      <c r="AJ98" s="140">
        <f>+AI98/$AD$101</f>
        <v>0.24706953168326115</v>
      </c>
      <c r="AK98" s="140"/>
      <c r="AL98" s="220">
        <f t="shared" si="53"/>
        <v>-27391.360000000001</v>
      </c>
      <c r="AN98" s="140"/>
      <c r="AO98" s="220">
        <f t="shared" si="54"/>
        <v>-17673.989799250961</v>
      </c>
      <c r="AQ98" s="140"/>
      <c r="AR98" s="220">
        <f t="shared" si="55"/>
        <v>-9119.5619133095752</v>
      </c>
      <c r="AT98" s="140"/>
      <c r="AU98" s="220">
        <f t="shared" si="56"/>
        <v>216.69540389418603</v>
      </c>
    </row>
    <row r="99" spans="1:47" hidden="1" x14ac:dyDescent="0.2">
      <c r="A99" s="40" t="s">
        <v>32</v>
      </c>
      <c r="D99" s="220"/>
      <c r="F99" s="221"/>
      <c r="G99" s="221"/>
      <c r="H99" s="18"/>
      <c r="I99" s="221">
        <f>+B34-I34</f>
        <v>6407</v>
      </c>
      <c r="J99" s="140">
        <f t="shared" si="41"/>
        <v>1.0838160067123176E-2</v>
      </c>
      <c r="K99" s="220"/>
      <c r="M99" s="221"/>
      <c r="N99" s="221"/>
      <c r="O99" s="18"/>
      <c r="P99" s="221">
        <f t="shared" si="42"/>
        <v>2852</v>
      </c>
      <c r="Q99" s="140">
        <f t="shared" si="43"/>
        <v>1.1315664180288842E-2</v>
      </c>
      <c r="R99" s="220">
        <f t="shared" si="44"/>
        <v>11709.937732026159</v>
      </c>
      <c r="S99" s="140">
        <f t="shared" si="45"/>
        <v>2.0432126474010683E-2</v>
      </c>
      <c r="T99" s="221"/>
      <c r="U99" s="221"/>
      <c r="V99" s="18"/>
      <c r="W99" s="221">
        <f t="shared" si="46"/>
        <v>3453.6936000000005</v>
      </c>
      <c r="X99" s="140">
        <f t="shared" si="47"/>
        <v>9.1716953473550047E-3</v>
      </c>
      <c r="Y99" s="220">
        <f t="shared" si="48"/>
        <v>4873.9184808415594</v>
      </c>
      <c r="Z99" s="140">
        <f t="shared" si="49"/>
        <v>8.5042739853529309E-3</v>
      </c>
      <c r="AA99" s="221"/>
      <c r="AB99" s="221"/>
      <c r="AC99" s="18"/>
      <c r="AD99" s="221">
        <f t="shared" si="50"/>
        <v>1304.3876591584431</v>
      </c>
      <c r="AE99" s="140">
        <f>+AD99/$AD$101</f>
        <v>2.4792117141361366E-2</v>
      </c>
      <c r="AF99" s="220">
        <f t="shared" si="51"/>
        <v>924.42079599999852</v>
      </c>
      <c r="AG99" s="140">
        <f>+AF99/$AD$101</f>
        <v>1.7570197403683506E-2</v>
      </c>
      <c r="AH99" s="140"/>
      <c r="AI99" s="220">
        <f t="shared" si="52"/>
        <v>3168.8661603685287</v>
      </c>
      <c r="AJ99" s="140">
        <f>+AI99/$AD$101</f>
        <v>6.0229718137504704E-2</v>
      </c>
      <c r="AK99" s="140"/>
      <c r="AL99" s="220">
        <f t="shared" si="53"/>
        <v>-6676.6439999999993</v>
      </c>
      <c r="AN99" s="140"/>
      <c r="AO99" s="220">
        <f t="shared" si="54"/>
        <v>-4308.0350135674216</v>
      </c>
      <c r="AQ99" s="140"/>
      <c r="AR99" s="220">
        <f t="shared" si="55"/>
        <v>-2222.8932163692084</v>
      </c>
      <c r="AT99" s="140"/>
      <c r="AU99" s="220">
        <f t="shared" si="56"/>
        <v>52.81950469920784</v>
      </c>
    </row>
    <row r="100" spans="1:47" hidden="1" x14ac:dyDescent="0.2">
      <c r="A100" s="40"/>
      <c r="D100" s="16"/>
      <c r="H100" s="18"/>
      <c r="K100" s="16"/>
      <c r="O100" s="18"/>
      <c r="R100" s="16"/>
      <c r="V100" s="18"/>
      <c r="Y100" s="16"/>
      <c r="AC100" s="18"/>
      <c r="AF100" s="16"/>
      <c r="AI100" s="16"/>
      <c r="AL100" s="16"/>
      <c r="AO100" s="16"/>
      <c r="AR100" s="16"/>
      <c r="AU100" s="16"/>
    </row>
    <row r="101" spans="1:47" ht="12" hidden="1" thickBot="1" x14ac:dyDescent="0.25">
      <c r="A101" s="92" t="s">
        <v>33</v>
      </c>
      <c r="B101" s="125"/>
      <c r="C101" s="125"/>
      <c r="D101" s="222"/>
      <c r="E101" s="223"/>
      <c r="F101" s="125"/>
      <c r="G101" s="125"/>
      <c r="H101" s="224"/>
      <c r="I101" s="125">
        <f>SUM(I93:I100)</f>
        <v>591152</v>
      </c>
      <c r="J101" s="125">
        <f>SUM(J93:J100)</f>
        <v>0.99999999999999989</v>
      </c>
      <c r="K101" s="222"/>
      <c r="L101" s="223"/>
      <c r="M101" s="125"/>
      <c r="N101" s="125"/>
      <c r="O101" s="224"/>
      <c r="P101" s="125">
        <f>SUM(P93:P100)</f>
        <v>252040</v>
      </c>
      <c r="Q101" s="225">
        <f>SUM(Q93:Q99)</f>
        <v>1</v>
      </c>
      <c r="R101" s="222">
        <f>SUM(R93:R100)</f>
        <v>1567287.949999999</v>
      </c>
      <c r="S101" s="225">
        <f>SUM(S93:S100)</f>
        <v>2.7346879503903225</v>
      </c>
      <c r="T101" s="125"/>
      <c r="U101" s="125"/>
      <c r="V101" s="224"/>
      <c r="W101" s="125">
        <f>SUM(W93:W100)</f>
        <v>376560</v>
      </c>
      <c r="X101" s="225">
        <f>SUM(X93:X100)</f>
        <v>0.99999999999999989</v>
      </c>
      <c r="Y101" s="222">
        <f>SUM(Y93:Y100)</f>
        <v>573114</v>
      </c>
      <c r="Z101" s="225">
        <f>SUM(Z93:Z100)</f>
        <v>1.0000000000000002</v>
      </c>
      <c r="AA101" s="125"/>
      <c r="AB101" s="125"/>
      <c r="AC101" s="224"/>
      <c r="AD101" s="125">
        <f>SUM(AD93:AD100)</f>
        <v>52612.999999999898</v>
      </c>
      <c r="AE101" s="225">
        <f>SUM(AE93:AE100)</f>
        <v>1</v>
      </c>
      <c r="AF101" s="222">
        <f>SUM(AF93:AF100)</f>
        <v>113491.33465279997</v>
      </c>
      <c r="AG101" s="225">
        <f>SUM(AG93:AG100)</f>
        <v>2.1570968135783972</v>
      </c>
      <c r="AH101" s="225"/>
      <c r="AI101" s="222">
        <f>SUM(AI93:AI100)</f>
        <v>246151.50485800314</v>
      </c>
      <c r="AJ101" s="225">
        <f>SUM(AJ93:AJ100)</f>
        <v>4.6785301134321102</v>
      </c>
      <c r="AK101" s="225"/>
      <c r="AL101" s="222">
        <f>SUM(AL93:AL100)</f>
        <v>-1368490.0000000002</v>
      </c>
      <c r="AN101" s="225"/>
      <c r="AO101" s="222">
        <f>SUM(AO93:AO100)</f>
        <v>-1153989.090613296</v>
      </c>
      <c r="AQ101" s="225"/>
      <c r="AR101" s="222">
        <f>SUM(AR93:AR100)</f>
        <v>-966668.1548954621</v>
      </c>
      <c r="AT101" s="225"/>
      <c r="AU101" s="222">
        <f>SUM(AU93:AU100)</f>
        <v>-760399.13431415334</v>
      </c>
    </row>
    <row r="102" spans="1:47" ht="12" hidden="1" thickTop="1" x14ac:dyDescent="0.2">
      <c r="D102" s="16"/>
      <c r="H102" s="18"/>
      <c r="K102" s="16"/>
      <c r="O102" s="18"/>
      <c r="R102" s="16"/>
      <c r="V102" s="18"/>
      <c r="Y102" s="16"/>
      <c r="AC102" s="18"/>
      <c r="AF102" s="16"/>
      <c r="AI102" s="16"/>
      <c r="AL102" s="16"/>
      <c r="AO102" s="16"/>
      <c r="AR102" s="16"/>
      <c r="AU102" s="16"/>
    </row>
    <row r="103" spans="1:47" hidden="1" x14ac:dyDescent="0.2">
      <c r="D103" s="16"/>
      <c r="H103" s="18"/>
      <c r="K103" s="16"/>
      <c r="O103" s="18"/>
      <c r="R103" s="16"/>
      <c r="V103" s="18"/>
      <c r="Y103" s="16"/>
      <c r="AC103" s="18"/>
      <c r="AF103" s="16"/>
      <c r="AI103" s="16"/>
      <c r="AL103" s="16"/>
      <c r="AO103" s="16"/>
      <c r="AR103" s="16"/>
      <c r="AU103" s="16"/>
    </row>
    <row r="104" spans="1:47" ht="12" hidden="1" thickBot="1" x14ac:dyDescent="0.25">
      <c r="A104" s="218" t="s">
        <v>71</v>
      </c>
      <c r="D104" s="16"/>
      <c r="H104" s="18"/>
      <c r="K104" s="16"/>
      <c r="O104" s="18"/>
      <c r="R104" s="16"/>
      <c r="V104" s="18"/>
      <c r="Y104" s="16"/>
      <c r="AC104" s="18"/>
      <c r="AF104" s="16"/>
      <c r="AI104" s="16"/>
      <c r="AL104" s="16"/>
      <c r="AO104" s="16"/>
      <c r="AR104" s="16"/>
      <c r="AU104" s="16"/>
    </row>
    <row r="105" spans="1:47" hidden="1" x14ac:dyDescent="0.2">
      <c r="A105" s="40" t="s">
        <v>27</v>
      </c>
      <c r="D105" s="226"/>
      <c r="F105" s="140"/>
      <c r="G105" s="140"/>
      <c r="H105" s="18"/>
      <c r="I105" s="140">
        <f t="shared" ref="I105:I111" si="57">+I93/B28</f>
        <v>0.11341961268904698</v>
      </c>
      <c r="K105" s="226"/>
      <c r="M105" s="140"/>
      <c r="N105" s="140"/>
      <c r="O105" s="18"/>
      <c r="P105" s="140">
        <f>+P93/I28</f>
        <v>4.8993942814496275E-2</v>
      </c>
      <c r="Q105" s="227"/>
      <c r="R105" s="226">
        <f>+R93/B28</f>
        <v>0.26386780327367682</v>
      </c>
      <c r="T105" s="140"/>
      <c r="U105" s="140"/>
      <c r="V105" s="18"/>
      <c r="W105" s="140">
        <f>+W93/P28</f>
        <v>0.11273486430062631</v>
      </c>
      <c r="Y105" s="226">
        <f>+Y93/P28</f>
        <v>0.19220082086582913</v>
      </c>
      <c r="AA105" s="140"/>
      <c r="AB105" s="140"/>
      <c r="AC105" s="18"/>
      <c r="AD105" s="140">
        <f>+AD93/Y28</f>
        <v>-2.890359551940749E-2</v>
      </c>
      <c r="AF105" s="226">
        <f>+AF93/AD28</f>
        <v>4.9095583844201249E-2</v>
      </c>
      <c r="AI105" s="226">
        <f>+AI93/AF28</f>
        <v>4.1043556844428251E-2</v>
      </c>
      <c r="AL105" s="226" t="e">
        <f>+AL93/AH28</f>
        <v>#DIV/0!</v>
      </c>
      <c r="AO105" s="226" t="e">
        <f>+AO93/AK28</f>
        <v>#DIV/0!</v>
      </c>
      <c r="AR105" s="226" t="e">
        <f>+AR93/AN28</f>
        <v>#DIV/0!</v>
      </c>
      <c r="AU105" s="226" t="e">
        <f>+AU93/AQ28</f>
        <v>#DIV/0!</v>
      </c>
    </row>
    <row r="106" spans="1:47" hidden="1" x14ac:dyDescent="0.2">
      <c r="A106" s="40" t="s">
        <v>72</v>
      </c>
      <c r="D106" s="226"/>
      <c r="F106" s="140"/>
      <c r="G106" s="140"/>
      <c r="H106" s="18"/>
      <c r="I106" s="140">
        <f t="shared" si="57"/>
        <v>0.22426126754207548</v>
      </c>
      <c r="K106" s="226"/>
      <c r="M106" s="140"/>
      <c r="N106" s="140"/>
      <c r="O106" s="18"/>
      <c r="P106" s="140">
        <f>+P94/I29</f>
        <v>0.12868529188101852</v>
      </c>
      <c r="Q106" s="227"/>
      <c r="R106" s="226">
        <f>+R94/B29</f>
        <v>0.40987375218734812</v>
      </c>
      <c r="T106" s="140"/>
      <c r="U106" s="140"/>
      <c r="V106" s="18"/>
      <c r="W106" s="140">
        <f>+W94/P29</f>
        <v>0.18247403686129401</v>
      </c>
      <c r="Y106" s="226">
        <f>+Y94/P29</f>
        <v>0.25569395733804973</v>
      </c>
      <c r="AA106" s="140"/>
      <c r="AB106" s="140"/>
      <c r="AC106" s="18"/>
      <c r="AD106" s="140">
        <f>+AD94/Y29</f>
        <v>9.0349816022544507E-2</v>
      </c>
      <c r="AF106" s="226">
        <f>+AF94/AD29</f>
        <v>7.042633251086533E-2</v>
      </c>
      <c r="AI106" s="226">
        <f>+AI94/AF29</f>
        <v>0.25953880567774146</v>
      </c>
      <c r="AL106" s="226" t="e">
        <f>+AL94/AH29</f>
        <v>#DIV/0!</v>
      </c>
      <c r="AO106" s="226" t="e">
        <f>+AO94/AK29</f>
        <v>#DIV/0!</v>
      </c>
      <c r="AR106" s="226" t="e">
        <f>+AR94/AN29</f>
        <v>#DIV/0!</v>
      </c>
      <c r="AU106" s="226" t="e">
        <f>+AU94/AQ29</f>
        <v>#DIV/0!</v>
      </c>
    </row>
    <row r="107" spans="1:47" hidden="1" x14ac:dyDescent="0.2">
      <c r="A107" s="40" t="s">
        <v>29</v>
      </c>
      <c r="D107" s="226"/>
      <c r="F107" s="140"/>
      <c r="G107" s="140"/>
      <c r="H107" s="18"/>
      <c r="I107" s="140">
        <f t="shared" si="57"/>
        <v>0.22426216278533548</v>
      </c>
      <c r="K107" s="226"/>
      <c r="M107" s="140"/>
      <c r="N107" s="140"/>
      <c r="O107" s="18"/>
      <c r="P107" s="140">
        <f>+P95/I30</f>
        <v>0.12870146758313208</v>
      </c>
      <c r="Q107" s="227"/>
      <c r="R107" s="226">
        <f>+R95/B30</f>
        <v>0.40988538873218794</v>
      </c>
      <c r="T107" s="140"/>
      <c r="U107" s="140"/>
      <c r="V107" s="18"/>
      <c r="W107" s="140">
        <f>+W95/P30</f>
        <v>0.18944020297641892</v>
      </c>
      <c r="Y107" s="226">
        <f>+Y95/P30</f>
        <v>0.26203621405827421</v>
      </c>
      <c r="AA107" s="140"/>
      <c r="AB107" s="140"/>
      <c r="AC107" s="18"/>
      <c r="AD107" s="140">
        <f>+AD95/Y30</f>
        <v>9.0349816022544355E-2</v>
      </c>
      <c r="AF107" s="226">
        <f>+AF95/AD30</f>
        <v>7.0425630918951043E-2</v>
      </c>
      <c r="AI107" s="226">
        <f>+AI95/AF30</f>
        <v>0.25953936453737014</v>
      </c>
      <c r="AL107" s="226" t="e">
        <f>+AL95/AH30</f>
        <v>#DIV/0!</v>
      </c>
      <c r="AO107" s="226" t="e">
        <f>+AO95/AK30</f>
        <v>#DIV/0!</v>
      </c>
      <c r="AR107" s="226" t="e">
        <f>+AR95/AN30</f>
        <v>#DIV/0!</v>
      </c>
      <c r="AU107" s="226" t="e">
        <f>+AU95/AQ30</f>
        <v>#DIV/0!</v>
      </c>
    </row>
    <row r="108" spans="1:47" hidden="1" x14ac:dyDescent="0.2">
      <c r="A108" s="40" t="s">
        <v>30</v>
      </c>
      <c r="D108" s="226"/>
      <c r="F108" s="140"/>
      <c r="G108" s="140"/>
      <c r="H108" s="18"/>
      <c r="I108" s="140">
        <f t="shared" si="57"/>
        <v>0.22426218947537949</v>
      </c>
      <c r="K108" s="226"/>
      <c r="M108" s="140"/>
      <c r="N108" s="140"/>
      <c r="O108" s="18"/>
      <c r="P108" s="140">
        <f>+P96/I31</f>
        <v>0.12868577821606317</v>
      </c>
      <c r="Q108" s="227"/>
      <c r="R108" s="226">
        <f>+R96/B31</f>
        <v>0.40987478291376173</v>
      </c>
      <c r="T108" s="140"/>
      <c r="U108" s="140"/>
      <c r="V108" s="18"/>
      <c r="W108" s="140">
        <f>+W96/P31</f>
        <v>0.18240346982066807</v>
      </c>
      <c r="Y108" s="226">
        <f>+Y96/P31</f>
        <v>0.25562971047970046</v>
      </c>
      <c r="AA108" s="140"/>
      <c r="AB108" s="140"/>
      <c r="AC108" s="18"/>
      <c r="AD108" s="140">
        <f>+AD96/Y31</f>
        <v>9.0349816022544452E-2</v>
      </c>
      <c r="AF108" s="226">
        <f>+AF96/AD31</f>
        <v>7.0483469852837002E-2</v>
      </c>
      <c r="AI108" s="226">
        <f>+AI96/AF31</f>
        <v>0.25949328955930284</v>
      </c>
      <c r="AL108" s="226" t="e">
        <f>+AL96/AH31</f>
        <v>#DIV/0!</v>
      </c>
      <c r="AO108" s="226" t="e">
        <f>+AO96/AK31</f>
        <v>#DIV/0!</v>
      </c>
      <c r="AR108" s="226" t="e">
        <f>+AR96/AN31</f>
        <v>#DIV/0!</v>
      </c>
      <c r="AU108" s="226" t="e">
        <f>+AU96/AQ31</f>
        <v>#DIV/0!</v>
      </c>
    </row>
    <row r="109" spans="1:47" hidden="1" x14ac:dyDescent="0.2">
      <c r="A109" s="40" t="s">
        <v>23</v>
      </c>
      <c r="D109" s="226"/>
      <c r="F109" s="140"/>
      <c r="G109" s="140"/>
      <c r="H109" s="18"/>
      <c r="I109" s="140">
        <f t="shared" si="57"/>
        <v>0</v>
      </c>
      <c r="K109" s="226"/>
      <c r="M109" s="140"/>
      <c r="N109" s="140"/>
      <c r="O109" s="18"/>
      <c r="P109" s="140"/>
      <c r="Q109" s="227"/>
      <c r="R109" s="226"/>
      <c r="T109" s="140"/>
      <c r="U109" s="140"/>
      <c r="V109" s="18"/>
      <c r="W109" s="140"/>
      <c r="Y109" s="226"/>
      <c r="AA109" s="140"/>
      <c r="AB109" s="140"/>
      <c r="AC109" s="18"/>
      <c r="AD109" s="140"/>
      <c r="AF109" s="226"/>
      <c r="AI109" s="226"/>
      <c r="AL109" s="226"/>
      <c r="AO109" s="226"/>
      <c r="AR109" s="226"/>
      <c r="AU109" s="226"/>
    </row>
    <row r="110" spans="1:47" hidden="1" x14ac:dyDescent="0.2">
      <c r="A110" s="40" t="s">
        <v>31</v>
      </c>
      <c r="D110" s="226"/>
      <c r="F110" s="140"/>
      <c r="G110" s="140"/>
      <c r="H110" s="18"/>
      <c r="I110" s="140">
        <f t="shared" si="57"/>
        <v>0.22426076754348676</v>
      </c>
      <c r="K110" s="226"/>
      <c r="M110" s="140"/>
      <c r="N110" s="140"/>
      <c r="O110" s="18"/>
      <c r="P110" s="140">
        <f>+P98/I33</f>
        <v>0.12868791372583402</v>
      </c>
      <c r="Q110" s="227"/>
      <c r="R110" s="226">
        <f>+R98/B33</f>
        <v>0.40987514755526261</v>
      </c>
      <c r="T110" s="140"/>
      <c r="U110" s="140"/>
      <c r="V110" s="18"/>
      <c r="W110" s="140">
        <f>+W98/P33</f>
        <v>0.18171095066790771</v>
      </c>
      <c r="Y110" s="226">
        <f>+Y98/P33</f>
        <v>0.25499921528652059</v>
      </c>
      <c r="AA110" s="140"/>
      <c r="AB110" s="140"/>
      <c r="AC110" s="18"/>
      <c r="AD110" s="140">
        <f>+AD98/Y33</f>
        <v>9.0349816022544577E-2</v>
      </c>
      <c r="AF110" s="226">
        <f>+AF98/AD33</f>
        <v>7.0416917622109249E-2</v>
      </c>
      <c r="AI110" s="226">
        <f>+AI98/AF33</f>
        <v>0.25954630512550991</v>
      </c>
      <c r="AL110" s="226" t="e">
        <f>+AL98/AH33</f>
        <v>#DIV/0!</v>
      </c>
      <c r="AO110" s="226" t="e">
        <f>+AO98/AK33</f>
        <v>#DIV/0!</v>
      </c>
      <c r="AR110" s="226" t="e">
        <f>+AR98/AN33</f>
        <v>#DIV/0!</v>
      </c>
      <c r="AU110" s="226" t="e">
        <f>+AU98/AQ33</f>
        <v>#DIV/0!</v>
      </c>
    </row>
    <row r="111" spans="1:47" hidden="1" x14ac:dyDescent="0.2">
      <c r="A111" s="40" t="s">
        <v>32</v>
      </c>
      <c r="D111" s="226"/>
      <c r="F111" s="140"/>
      <c r="G111" s="140"/>
      <c r="H111" s="18"/>
      <c r="I111" s="140">
        <f t="shared" si="57"/>
        <v>0.22425621281064054</v>
      </c>
      <c r="K111" s="226"/>
      <c r="M111" s="140"/>
      <c r="N111" s="140"/>
      <c r="O111" s="18"/>
      <c r="P111" s="140">
        <f>+P99/I34</f>
        <v>0.12868294003519379</v>
      </c>
      <c r="Q111" s="227"/>
      <c r="R111" s="226">
        <f>+R99/B34</f>
        <v>0.40986831403661739</v>
      </c>
      <c r="T111" s="140"/>
      <c r="U111" s="140"/>
      <c r="V111" s="18"/>
      <c r="W111" s="140">
        <f>+W99/P34</f>
        <v>0.17884592201336028</v>
      </c>
      <c r="Y111" s="226">
        <f>+Y99/P34</f>
        <v>0.25239078664189113</v>
      </c>
      <c r="AA111" s="140"/>
      <c r="AB111" s="140"/>
      <c r="AC111" s="18"/>
      <c r="AD111" s="140">
        <f>+AD99/Y34</f>
        <v>9.0349816022544549E-2</v>
      </c>
      <c r="AF111" s="226">
        <f>+AF99/AD34</f>
        <v>7.0390797642487554E-2</v>
      </c>
      <c r="AI111" s="226">
        <f>+AI99/AF34</f>
        <v>0.25956711025025686</v>
      </c>
      <c r="AL111" s="226" t="e">
        <f>+AL99/AH34</f>
        <v>#DIV/0!</v>
      </c>
      <c r="AO111" s="226" t="e">
        <f>+AO99/AK34</f>
        <v>#DIV/0!</v>
      </c>
      <c r="AR111" s="226" t="e">
        <f>+AR99/AN34</f>
        <v>#DIV/0!</v>
      </c>
      <c r="AU111" s="226" t="e">
        <f>+AU99/AQ34</f>
        <v>#DIV/0!</v>
      </c>
    </row>
    <row r="112" spans="1:47" hidden="1" x14ac:dyDescent="0.2">
      <c r="A112" s="40"/>
    </row>
    <row r="113" spans="1:47" hidden="1" x14ac:dyDescent="0.2">
      <c r="A113" s="92" t="s">
        <v>33</v>
      </c>
      <c r="D113" s="227"/>
      <c r="F113" s="227"/>
      <c r="G113" s="227"/>
      <c r="I113" s="227"/>
      <c r="K113" s="227"/>
      <c r="M113" s="227"/>
      <c r="N113" s="227"/>
      <c r="P113" s="227"/>
      <c r="R113" s="227"/>
      <c r="T113" s="227"/>
      <c r="U113" s="227"/>
      <c r="W113" s="227"/>
      <c r="Y113" s="227"/>
      <c r="AA113" s="227"/>
      <c r="AB113" s="227"/>
      <c r="AC113" s="228"/>
      <c r="AF113" s="227"/>
      <c r="AI113" s="227"/>
      <c r="AL113" s="227"/>
      <c r="AO113" s="227"/>
      <c r="AR113" s="227"/>
      <c r="AU113" s="227"/>
    </row>
    <row r="114" spans="1:47" hidden="1" x14ac:dyDescent="0.2"/>
  </sheetData>
  <printOptions horizontalCentered="1"/>
  <pageMargins left="0.25" right="0.25" top="0.25" bottom="0.25" header="0.5" footer="0.5"/>
  <pageSetup paperSize="5" scale="85" fitToHeight="2" orientation="landscape" horizontalDpi="525" verticalDpi="525" r:id="rId1"/>
  <headerFooter alignWithMargins="0"/>
  <rowBreaks count="1" manualBreakCount="1">
    <brk id="37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</vt:lpstr>
      <vt:lpstr>WORKING!Print_Area</vt:lpstr>
    </vt:vector>
  </TitlesOfParts>
  <Company>American Baptist Churches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MORRISSEY, Maureen</dc:creator>
  <cp:lastModifiedBy>BRUBAKER, Catherine</cp:lastModifiedBy>
  <cp:lastPrinted>2013-06-14T18:23:24Z</cp:lastPrinted>
  <dcterms:created xsi:type="dcterms:W3CDTF">2012-11-06T20:42:06Z</dcterms:created>
  <dcterms:modified xsi:type="dcterms:W3CDTF">2013-11-06T18:03:57Z</dcterms:modified>
</cp:coreProperties>
</file>